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autoCompressPictures="0" defaultThemeVersion="124226"/>
  <bookViews>
    <workbookView xWindow="0" yWindow="0" windowWidth="11712" windowHeight="5832" tabRatio="804" activeTab="3"/>
  </bookViews>
  <sheets>
    <sheet name="【診断結果】財務分析シート" sheetId="13" r:id="rId1"/>
    <sheet name="入力シート" sheetId="14" r:id="rId2"/>
    <sheet name="非財務ヒアリングシート①" sheetId="27" r:id="rId3"/>
    <sheet name="非財務ヒアリングシート②" sheetId="28" r:id="rId4"/>
    <sheet name="table_売上増加率" sheetId="19" r:id="rId5"/>
    <sheet name="table_営業利益率" sheetId="20" r:id="rId6"/>
    <sheet name="table_労働生産性" sheetId="21" r:id="rId7"/>
    <sheet name="table_EBITDA" sheetId="22" r:id="rId8"/>
    <sheet name="table_営業運転資本回転期間" sheetId="25" r:id="rId9"/>
    <sheet name="table_自己資本比率" sheetId="23" r:id="rId10"/>
  </sheets>
  <definedNames>
    <definedName name="_xlnm._FilterDatabase" localSheetId="7" hidden="1">table_EBITDA!$A$1:$H$12</definedName>
    <definedName name="_xlnm._FilterDatabase" localSheetId="8" hidden="1">table_営業運転資本回転期間!$A$1:$H$12</definedName>
    <definedName name="_xlnm._FilterDatabase" localSheetId="5" hidden="1">table_営業利益率!$A$1:$H$12</definedName>
    <definedName name="_xlnm._FilterDatabase" localSheetId="9" hidden="1">table_自己資本比率!$A$1:$H$12</definedName>
    <definedName name="_xlnm._FilterDatabase" localSheetId="4" hidden="1">table_売上増加率!$A$1:$H$12</definedName>
    <definedName name="_xlnm._FilterDatabase" localSheetId="6" hidden="1">table_労働生産性!$A$1:$H$12</definedName>
    <definedName name="_xlnm.Print_Area" localSheetId="0">【診断結果】財務分析シート!$A$1:$O$38</definedName>
    <definedName name="売上高増加率">入力シート!#REF!</definedName>
  </definedNames>
  <calcPr calcId="145621"/>
</workbook>
</file>

<file path=xl/calcChain.xml><?xml version="1.0" encoding="utf-8"?>
<calcChain xmlns="http://schemas.openxmlformats.org/spreadsheetml/2006/main">
  <c r="D18" i="13" l="1"/>
  <c r="D17" i="13"/>
  <c r="D13" i="13"/>
  <c r="E35" i="14"/>
  <c r="C35" i="14"/>
  <c r="C36" i="14"/>
  <c r="J36" i="14"/>
  <c r="I36" i="14"/>
  <c r="H36" i="14"/>
  <c r="G36" i="14"/>
  <c r="F36" i="14"/>
  <c r="E36" i="14"/>
  <c r="D36" i="14"/>
  <c r="E18" i="13"/>
  <c r="J35" i="14"/>
  <c r="I35" i="14"/>
  <c r="H35" i="14"/>
  <c r="G35" i="14"/>
  <c r="F35" i="14"/>
  <c r="D35" i="14"/>
  <c r="E17" i="13"/>
  <c r="D2" i="27"/>
  <c r="E7" i="19"/>
  <c r="I4" i="27"/>
  <c r="I3" i="27"/>
  <c r="I2" i="27"/>
  <c r="D5" i="27"/>
  <c r="D4" i="27"/>
  <c r="D3" i="27"/>
  <c r="I34" i="14"/>
  <c r="J30" i="13"/>
  <c r="C31" i="14"/>
  <c r="J29" i="13"/>
  <c r="J28" i="13"/>
  <c r="D31" i="13"/>
  <c r="F16" i="13" s="1"/>
  <c r="F18" i="13"/>
  <c r="D30" i="13"/>
  <c r="D29" i="13"/>
  <c r="D28" i="13"/>
  <c r="F15" i="13"/>
  <c r="F14" i="13"/>
  <c r="F13" i="13"/>
  <c r="J34" i="14"/>
  <c r="J33" i="14"/>
  <c r="I33" i="14"/>
  <c r="J32" i="14"/>
  <c r="I32" i="14"/>
  <c r="J31" i="14"/>
  <c r="I31" i="14"/>
  <c r="F12" i="25"/>
  <c r="E12" i="25"/>
  <c r="D12" i="25"/>
  <c r="C12" i="25"/>
  <c r="F11" i="25"/>
  <c r="E11" i="25"/>
  <c r="D11" i="25"/>
  <c r="C11" i="25"/>
  <c r="F10" i="25"/>
  <c r="E10" i="25"/>
  <c r="D10" i="25"/>
  <c r="C10" i="25"/>
  <c r="F9" i="25"/>
  <c r="E9" i="25"/>
  <c r="D9" i="25"/>
  <c r="C9" i="25"/>
  <c r="F8" i="25"/>
  <c r="E8" i="25"/>
  <c r="D8" i="25"/>
  <c r="C8" i="25"/>
  <c r="F7" i="25"/>
  <c r="E7" i="25"/>
  <c r="D7" i="25"/>
  <c r="C7" i="25"/>
  <c r="F6" i="25"/>
  <c r="E6" i="25"/>
  <c r="D6" i="25"/>
  <c r="C6" i="25"/>
  <c r="F5" i="25"/>
  <c r="E5" i="25"/>
  <c r="D5" i="25"/>
  <c r="C5" i="25"/>
  <c r="F4" i="25"/>
  <c r="E4" i="25"/>
  <c r="D4" i="25"/>
  <c r="C4" i="25"/>
  <c r="F3" i="25"/>
  <c r="E3" i="25"/>
  <c r="D3" i="25"/>
  <c r="C3" i="25"/>
  <c r="F2" i="25"/>
  <c r="E2" i="25"/>
  <c r="D2" i="25"/>
  <c r="C2" i="25"/>
  <c r="F12" i="23"/>
  <c r="E12" i="23"/>
  <c r="D12" i="23"/>
  <c r="C12" i="23"/>
  <c r="F11" i="23"/>
  <c r="E11" i="23"/>
  <c r="D11" i="23"/>
  <c r="C11" i="23"/>
  <c r="F10" i="23"/>
  <c r="E10" i="23"/>
  <c r="D10" i="23"/>
  <c r="C10" i="23"/>
  <c r="F9" i="23"/>
  <c r="E9" i="23"/>
  <c r="D9" i="23"/>
  <c r="C9" i="23"/>
  <c r="F8" i="23"/>
  <c r="E8" i="23"/>
  <c r="D8" i="23"/>
  <c r="C8" i="23"/>
  <c r="F7" i="23"/>
  <c r="E7" i="23"/>
  <c r="D7" i="23"/>
  <c r="C7" i="23"/>
  <c r="F6" i="23"/>
  <c r="E6" i="23"/>
  <c r="D6" i="23"/>
  <c r="C6" i="23"/>
  <c r="F5" i="23"/>
  <c r="E5" i="23"/>
  <c r="D5" i="23"/>
  <c r="C5" i="23"/>
  <c r="F4" i="23"/>
  <c r="E4" i="23"/>
  <c r="D4" i="23"/>
  <c r="C4" i="23"/>
  <c r="F3" i="23"/>
  <c r="E3" i="23"/>
  <c r="D3" i="23"/>
  <c r="C3" i="23"/>
  <c r="F2" i="23"/>
  <c r="E2" i="23"/>
  <c r="D2" i="23"/>
  <c r="C2" i="23"/>
  <c r="F12" i="22"/>
  <c r="E12" i="22"/>
  <c r="D12" i="22"/>
  <c r="C12" i="22"/>
  <c r="F11" i="22"/>
  <c r="E11" i="22"/>
  <c r="D11" i="22"/>
  <c r="C11" i="22"/>
  <c r="F10" i="22"/>
  <c r="E10" i="22"/>
  <c r="D10" i="22"/>
  <c r="C10" i="22"/>
  <c r="F9" i="22"/>
  <c r="E9" i="22"/>
  <c r="D9" i="22"/>
  <c r="C9" i="22"/>
  <c r="F8" i="22"/>
  <c r="E8" i="22"/>
  <c r="D8" i="22"/>
  <c r="C8" i="22"/>
  <c r="F7" i="22"/>
  <c r="E7" i="22"/>
  <c r="D7" i="22"/>
  <c r="C7" i="22"/>
  <c r="F6" i="22"/>
  <c r="E6" i="22"/>
  <c r="D6" i="22"/>
  <c r="C6" i="22"/>
  <c r="F5" i="22"/>
  <c r="E5" i="22"/>
  <c r="D5" i="22"/>
  <c r="C5" i="22"/>
  <c r="F4" i="22"/>
  <c r="H34" i="14"/>
  <c r="E4" i="22"/>
  <c r="D4" i="22"/>
  <c r="C4" i="22"/>
  <c r="E34" i="14"/>
  <c r="F3" i="22"/>
  <c r="E3" i="22"/>
  <c r="D3" i="22"/>
  <c r="C3" i="22"/>
  <c r="F2" i="22"/>
  <c r="E2" i="22"/>
  <c r="D2" i="22"/>
  <c r="C2" i="22"/>
  <c r="F12" i="21"/>
  <c r="E12" i="21"/>
  <c r="D12" i="21"/>
  <c r="C12" i="21"/>
  <c r="F11" i="21"/>
  <c r="E11" i="21"/>
  <c r="D11" i="21"/>
  <c r="C11" i="21"/>
  <c r="F10" i="21"/>
  <c r="E10" i="21"/>
  <c r="D10" i="21"/>
  <c r="C10" i="21"/>
  <c r="F9" i="21"/>
  <c r="E9" i="21"/>
  <c r="D9" i="21"/>
  <c r="C9" i="21"/>
  <c r="F8" i="21"/>
  <c r="E8" i="21"/>
  <c r="D8" i="21"/>
  <c r="C8" i="21"/>
  <c r="F7" i="21"/>
  <c r="E7" i="21"/>
  <c r="D7" i="21"/>
  <c r="C7" i="21"/>
  <c r="F6" i="21"/>
  <c r="E6" i="21"/>
  <c r="D6" i="21"/>
  <c r="C6" i="21"/>
  <c r="F5" i="21"/>
  <c r="E5" i="21"/>
  <c r="D5" i="21"/>
  <c r="C5" i="21"/>
  <c r="F4" i="21"/>
  <c r="H33" i="14"/>
  <c r="E4" i="21"/>
  <c r="G33" i="14"/>
  <c r="D4" i="21"/>
  <c r="F33" i="14"/>
  <c r="C4" i="21"/>
  <c r="E33" i="14"/>
  <c r="F3" i="21"/>
  <c r="E3" i="21"/>
  <c r="D3" i="21"/>
  <c r="C3" i="21"/>
  <c r="F2" i="21"/>
  <c r="E2" i="21"/>
  <c r="D2" i="21"/>
  <c r="C2" i="21"/>
  <c r="F12" i="20"/>
  <c r="E12" i="20"/>
  <c r="D12" i="20"/>
  <c r="C12" i="20"/>
  <c r="F11" i="20"/>
  <c r="E11" i="20"/>
  <c r="D11" i="20"/>
  <c r="C11" i="20"/>
  <c r="F10" i="20"/>
  <c r="E10" i="20"/>
  <c r="D10" i="20"/>
  <c r="C10" i="20"/>
  <c r="F9" i="20"/>
  <c r="E9" i="20"/>
  <c r="D9" i="20"/>
  <c r="C9" i="20"/>
  <c r="F8" i="20"/>
  <c r="E8" i="20"/>
  <c r="D8" i="20"/>
  <c r="C8" i="20"/>
  <c r="F7" i="20"/>
  <c r="E7" i="20"/>
  <c r="D7" i="20"/>
  <c r="C7" i="20"/>
  <c r="F6" i="20"/>
  <c r="E6" i="20"/>
  <c r="D6" i="20"/>
  <c r="C6" i="20"/>
  <c r="F5" i="20"/>
  <c r="E5" i="20"/>
  <c r="D5" i="20"/>
  <c r="C5" i="20"/>
  <c r="F4" i="20"/>
  <c r="H32" i="14"/>
  <c r="E4" i="20"/>
  <c r="G32" i="14"/>
  <c r="D4" i="20"/>
  <c r="F32" i="14"/>
  <c r="C4" i="20"/>
  <c r="E32" i="14"/>
  <c r="F3" i="20"/>
  <c r="E3" i="20"/>
  <c r="D3" i="20"/>
  <c r="C3" i="20"/>
  <c r="F2" i="20"/>
  <c r="E2" i="20"/>
  <c r="D2" i="20"/>
  <c r="C2" i="20"/>
  <c r="C2" i="19"/>
  <c r="D2" i="19"/>
  <c r="E2" i="19"/>
  <c r="F2" i="19"/>
  <c r="C3" i="19"/>
  <c r="D3" i="19"/>
  <c r="E3" i="19"/>
  <c r="F3" i="19"/>
  <c r="C4" i="19"/>
  <c r="E31" i="14"/>
  <c r="D4" i="19"/>
  <c r="F31" i="14"/>
  <c r="E4" i="19"/>
  <c r="G31" i="14"/>
  <c r="F4" i="19"/>
  <c r="H31" i="14"/>
  <c r="C5" i="19"/>
  <c r="D5" i="19"/>
  <c r="E5" i="19"/>
  <c r="F5" i="19"/>
  <c r="C6" i="19"/>
  <c r="D6" i="19"/>
  <c r="E6" i="19"/>
  <c r="F6" i="19"/>
  <c r="C7" i="19"/>
  <c r="D7" i="19"/>
  <c r="F7" i="19"/>
  <c r="C8" i="19"/>
  <c r="D8" i="19"/>
  <c r="E8" i="19"/>
  <c r="F8" i="19"/>
  <c r="C9" i="19"/>
  <c r="D9" i="19"/>
  <c r="E9" i="19"/>
  <c r="F9" i="19"/>
  <c r="C10" i="19"/>
  <c r="D10" i="19"/>
  <c r="E10" i="19"/>
  <c r="F10" i="19"/>
  <c r="C11" i="19"/>
  <c r="D11" i="19"/>
  <c r="E11" i="19"/>
  <c r="F11" i="19"/>
  <c r="C12" i="19"/>
  <c r="D12" i="19"/>
  <c r="E12" i="19"/>
  <c r="F12" i="19"/>
  <c r="F34" i="14"/>
  <c r="G34" i="14"/>
  <c r="C34" i="14"/>
  <c r="D34" i="14"/>
  <c r="E16" i="13"/>
  <c r="C33" i="14"/>
  <c r="D33" i="14"/>
  <c r="E15" i="13" s="1"/>
  <c r="C32" i="14"/>
  <c r="D32" i="14"/>
  <c r="E14" i="13" s="1"/>
  <c r="D31" i="14"/>
  <c r="E13" i="13"/>
  <c r="D14" i="13"/>
  <c r="D15" i="13"/>
  <c r="D16" i="13"/>
  <c r="D20" i="13"/>
  <c r="E20" i="13" s="1"/>
  <c r="F17" i="13"/>
</calcChain>
</file>

<file path=xl/sharedStrings.xml><?xml version="1.0" encoding="utf-8"?>
<sst xmlns="http://schemas.openxmlformats.org/spreadsheetml/2006/main" count="309" uniqueCount="125">
  <si>
    <t>項目</t>
    <rPh sb="0" eb="2">
      <t>コウモク</t>
    </rPh>
    <phoneticPr fontId="1"/>
  </si>
  <si>
    <t>②営業利益率</t>
    <rPh sb="1" eb="3">
      <t>エイギョウ</t>
    </rPh>
    <rPh sb="3" eb="5">
      <t>リエキ</t>
    </rPh>
    <rPh sb="5" eb="6">
      <t>リツ</t>
    </rPh>
    <phoneticPr fontId="1"/>
  </si>
  <si>
    <t>③労働生産性</t>
  </si>
  <si>
    <t>③労働生産性</t>
    <rPh sb="1" eb="3">
      <t>ロウドウ</t>
    </rPh>
    <rPh sb="3" eb="6">
      <t>セイサンセイ</t>
    </rPh>
    <phoneticPr fontId="1"/>
  </si>
  <si>
    <t>④EBITDA有利子負債倍率</t>
  </si>
  <si>
    <t>④EBITDA有利子負債倍率</t>
    <rPh sb="7" eb="8">
      <t>ユウ</t>
    </rPh>
    <rPh sb="8" eb="10">
      <t>リシ</t>
    </rPh>
    <rPh sb="10" eb="12">
      <t>フサイ</t>
    </rPh>
    <rPh sb="12" eb="14">
      <t>バイリツ</t>
    </rPh>
    <phoneticPr fontId="1"/>
  </si>
  <si>
    <t>最新期売上高</t>
    <rPh sb="0" eb="2">
      <t>サイシン</t>
    </rPh>
    <rPh sb="2" eb="3">
      <t>キ</t>
    </rPh>
    <rPh sb="3" eb="5">
      <t>ウリアゲ</t>
    </rPh>
    <rPh sb="5" eb="6">
      <t>ダカ</t>
    </rPh>
    <phoneticPr fontId="1"/>
  </si>
  <si>
    <t>営業利益</t>
    <rPh sb="0" eb="2">
      <t>エイギョウ</t>
    </rPh>
    <rPh sb="2" eb="4">
      <t>リエキ</t>
    </rPh>
    <phoneticPr fontId="1"/>
  </si>
  <si>
    <t>借入金</t>
    <rPh sb="0" eb="2">
      <t>カリイレ</t>
    </rPh>
    <rPh sb="2" eb="3">
      <t>キン</t>
    </rPh>
    <phoneticPr fontId="1"/>
  </si>
  <si>
    <t>現金・預金</t>
    <rPh sb="0" eb="2">
      <t>ゲンキン</t>
    </rPh>
    <rPh sb="3" eb="5">
      <t>ヨキン</t>
    </rPh>
    <phoneticPr fontId="1"/>
  </si>
  <si>
    <t>減価償却費</t>
    <rPh sb="0" eb="2">
      <t>ゲンカ</t>
    </rPh>
    <rPh sb="2" eb="4">
      <t>ショウキャク</t>
    </rPh>
    <rPh sb="4" eb="5">
      <t>ヒ</t>
    </rPh>
    <phoneticPr fontId="1"/>
  </si>
  <si>
    <t>棚卸資産</t>
    <rPh sb="0" eb="2">
      <t>タナオロシ</t>
    </rPh>
    <rPh sb="2" eb="4">
      <t>シサン</t>
    </rPh>
    <phoneticPr fontId="1"/>
  </si>
  <si>
    <t>入力欄</t>
    <rPh sb="0" eb="2">
      <t>ニュウリョク</t>
    </rPh>
    <rPh sb="2" eb="3">
      <t>ラン</t>
    </rPh>
    <phoneticPr fontId="1"/>
  </si>
  <si>
    <t>指標</t>
    <rPh sb="0" eb="2">
      <t>シヒョウ</t>
    </rPh>
    <phoneticPr fontId="1"/>
  </si>
  <si>
    <t>算出結果</t>
    <rPh sb="0" eb="2">
      <t>サンシュツ</t>
    </rPh>
    <rPh sb="2" eb="4">
      <t>ケッカ</t>
    </rPh>
    <phoneticPr fontId="1"/>
  </si>
  <si>
    <t>従業員数（正社員）</t>
    <rPh sb="0" eb="3">
      <t>ジュウギョウイン</t>
    </rPh>
    <rPh sb="3" eb="4">
      <t>スウ</t>
    </rPh>
    <rPh sb="5" eb="8">
      <t>セイシャイン</t>
    </rPh>
    <phoneticPr fontId="1"/>
  </si>
  <si>
    <t>建設業</t>
  </si>
  <si>
    <t>製造業</t>
  </si>
  <si>
    <t>■基本情報</t>
    <rPh sb="1" eb="3">
      <t>キホン</t>
    </rPh>
    <rPh sb="3" eb="5">
      <t>ジョウホウ</t>
    </rPh>
    <phoneticPr fontId="1"/>
  </si>
  <si>
    <t>商号</t>
    <rPh sb="0" eb="2">
      <t>ショウゴウ</t>
    </rPh>
    <phoneticPr fontId="1"/>
  </si>
  <si>
    <t>所在地</t>
    <rPh sb="0" eb="3">
      <t>ショザイチ</t>
    </rPh>
    <phoneticPr fontId="1"/>
  </si>
  <si>
    <t>代表者名</t>
    <rPh sb="0" eb="3">
      <t>ダイヒョウシャ</t>
    </rPh>
    <rPh sb="3" eb="4">
      <t>メイ</t>
    </rPh>
    <phoneticPr fontId="1"/>
  </si>
  <si>
    <t>業種（選択）</t>
    <rPh sb="0" eb="2">
      <t>ギョウシュ</t>
    </rPh>
    <rPh sb="3" eb="5">
      <t>センタク</t>
    </rPh>
    <phoneticPr fontId="1"/>
  </si>
  <si>
    <t>観光業</t>
  </si>
  <si>
    <t>点数</t>
    <rPh sb="0" eb="2">
      <t>テンスウ</t>
    </rPh>
    <phoneticPr fontId="1"/>
  </si>
  <si>
    <t>項目</t>
    <rPh sb="0" eb="2">
      <t>コウモク</t>
    </rPh>
    <phoneticPr fontId="6"/>
  </si>
  <si>
    <t>業種</t>
    <rPh sb="0" eb="1">
      <t>ギョウ</t>
    </rPh>
    <rPh sb="1" eb="2">
      <t>シュ</t>
    </rPh>
    <phoneticPr fontId="6"/>
  </si>
  <si>
    <t>D</t>
    <phoneticPr fontId="6"/>
  </si>
  <si>
    <t>C</t>
    <phoneticPr fontId="6"/>
  </si>
  <si>
    <t>B</t>
    <phoneticPr fontId="6"/>
  </si>
  <si>
    <t>A</t>
    <phoneticPr fontId="6"/>
  </si>
  <si>
    <t>平均</t>
    <rPh sb="0" eb="2">
      <t>ヘイキン</t>
    </rPh>
    <phoneticPr fontId="6"/>
  </si>
  <si>
    <t>標準偏差</t>
    <rPh sb="0" eb="2">
      <t>ヒョウジュン</t>
    </rPh>
    <rPh sb="2" eb="4">
      <t>ヘンサ</t>
    </rPh>
    <phoneticPr fontId="6"/>
  </si>
  <si>
    <t>①売上増加率</t>
  </si>
  <si>
    <t>卸売業</t>
  </si>
  <si>
    <t>小売業</t>
  </si>
  <si>
    <t>不動産業</t>
  </si>
  <si>
    <t>運輸業</t>
    <rPh sb="2" eb="3">
      <t>ギョウ</t>
    </rPh>
    <phoneticPr fontId="7"/>
  </si>
  <si>
    <t>エネルギー業</t>
  </si>
  <si>
    <t>サービス業</t>
    <rPh sb="4" eb="5">
      <t>ギョウ</t>
    </rPh>
    <phoneticPr fontId="6"/>
  </si>
  <si>
    <t>医療業</t>
  </si>
  <si>
    <t>②営業利益率</t>
    <phoneticPr fontId="6"/>
  </si>
  <si>
    <t>業種平均点数</t>
    <rPh sb="0" eb="2">
      <t>ギョウシュ</t>
    </rPh>
    <rPh sb="2" eb="4">
      <t>ヘイキン</t>
    </rPh>
    <rPh sb="4" eb="6">
      <t>テンスウ</t>
    </rPh>
    <phoneticPr fontId="1"/>
  </si>
  <si>
    <t>業種平均値</t>
    <rPh sb="0" eb="2">
      <t>ギョウシュ</t>
    </rPh>
    <rPh sb="2" eb="4">
      <t>ヘイキン</t>
    </rPh>
    <rPh sb="4" eb="5">
      <t>アタイ</t>
    </rPh>
    <phoneticPr fontId="1"/>
  </si>
  <si>
    <t>純資産合計</t>
    <rPh sb="0" eb="3">
      <t>ジュンシサン</t>
    </rPh>
    <rPh sb="3" eb="5">
      <t>ゴウケイ</t>
    </rPh>
    <phoneticPr fontId="1"/>
  </si>
  <si>
    <t>負債合計</t>
    <rPh sb="0" eb="2">
      <t>フサイ</t>
    </rPh>
    <rPh sb="2" eb="4">
      <t>ゴウケイ</t>
    </rPh>
    <phoneticPr fontId="1"/>
  </si>
  <si>
    <t>売掛金</t>
    <rPh sb="0" eb="2">
      <t>ウリカケ</t>
    </rPh>
    <rPh sb="2" eb="3">
      <t>キン</t>
    </rPh>
    <phoneticPr fontId="1"/>
  </si>
  <si>
    <t>受取手形</t>
    <rPh sb="0" eb="2">
      <t>ウケトリ</t>
    </rPh>
    <rPh sb="2" eb="4">
      <t>テガタ</t>
    </rPh>
    <phoneticPr fontId="1"/>
  </si>
  <si>
    <t>買掛金</t>
    <rPh sb="0" eb="3">
      <t>カイカケキン</t>
    </rPh>
    <phoneticPr fontId="1"/>
  </si>
  <si>
    <t>支払手形</t>
    <rPh sb="0" eb="2">
      <t>シハライ</t>
    </rPh>
    <rPh sb="2" eb="4">
      <t>テガタ</t>
    </rPh>
    <phoneticPr fontId="1"/>
  </si>
  <si>
    <t>※金額の単位は千円</t>
    <rPh sb="1" eb="3">
      <t>キンガク</t>
    </rPh>
    <rPh sb="4" eb="6">
      <t>タンイ</t>
    </rPh>
    <rPh sb="7" eb="8">
      <t>セン</t>
    </rPh>
    <rPh sb="8" eb="9">
      <t>エン</t>
    </rPh>
    <phoneticPr fontId="1"/>
  </si>
  <si>
    <t>前期売上高</t>
    <rPh sb="0" eb="2">
      <t>ゼンキ</t>
    </rPh>
    <rPh sb="2" eb="4">
      <t>ウリアゲ</t>
    </rPh>
    <rPh sb="4" eb="5">
      <t>ダカ</t>
    </rPh>
    <phoneticPr fontId="1"/>
  </si>
  <si>
    <t>貴社点数</t>
    <rPh sb="0" eb="2">
      <t>キシャ</t>
    </rPh>
    <rPh sb="2" eb="4">
      <t>テンスウ</t>
    </rPh>
    <phoneticPr fontId="1"/>
  </si>
  <si>
    <t>総合評価点</t>
    <rPh sb="0" eb="2">
      <t>ソウゴウ</t>
    </rPh>
    <rPh sb="2" eb="4">
      <t>ヒョウカ</t>
    </rPh>
    <rPh sb="4" eb="5">
      <t>テン</t>
    </rPh>
    <phoneticPr fontId="1"/>
  </si>
  <si>
    <t>D</t>
    <phoneticPr fontId="1"/>
  </si>
  <si>
    <t>C</t>
    <phoneticPr fontId="1"/>
  </si>
  <si>
    <t>B</t>
    <phoneticPr fontId="1"/>
  </si>
  <si>
    <t>A</t>
    <phoneticPr fontId="1"/>
  </si>
  <si>
    <t>平均</t>
    <rPh sb="0" eb="2">
      <t>ヘイキン</t>
    </rPh>
    <phoneticPr fontId="1"/>
  </si>
  <si>
    <t>標準偏差</t>
    <rPh sb="0" eb="2">
      <t>ヒョウジュン</t>
    </rPh>
    <rPh sb="2" eb="4">
      <t>ヘンサ</t>
    </rPh>
    <phoneticPr fontId="1"/>
  </si>
  <si>
    <t>■財務指標</t>
    <rPh sb="1" eb="3">
      <t>ザイム</t>
    </rPh>
    <rPh sb="3" eb="5">
      <t>シヒョウ</t>
    </rPh>
    <phoneticPr fontId="1"/>
  </si>
  <si>
    <t>売上高</t>
    <rPh sb="0" eb="2">
      <t>ウリアゲ</t>
    </rPh>
    <rPh sb="2" eb="3">
      <t>ダカ</t>
    </rPh>
    <phoneticPr fontId="1"/>
  </si>
  <si>
    <t>営業利益</t>
    <rPh sb="0" eb="2">
      <t>エイギョウ</t>
    </rPh>
    <rPh sb="2" eb="4">
      <t>リエキ</t>
    </rPh>
    <phoneticPr fontId="1"/>
  </si>
  <si>
    <t>従業員数</t>
    <rPh sb="0" eb="3">
      <t>ジュウギョウイン</t>
    </rPh>
    <rPh sb="3" eb="4">
      <t>スウ</t>
    </rPh>
    <phoneticPr fontId="1"/>
  </si>
  <si>
    <t>■財務分析用入力情報</t>
    <rPh sb="1" eb="3">
      <t>ザイム</t>
    </rPh>
    <rPh sb="3" eb="5">
      <t>ブンセキ</t>
    </rPh>
    <rPh sb="5" eb="6">
      <t>ヨウ</t>
    </rPh>
    <rPh sb="6" eb="8">
      <t>ニュウリョク</t>
    </rPh>
    <rPh sb="8" eb="10">
      <t>ジョウホウ</t>
    </rPh>
    <phoneticPr fontId="1"/>
  </si>
  <si>
    <t>■基本入力情報</t>
    <rPh sb="1" eb="3">
      <t>キホン</t>
    </rPh>
    <rPh sb="3" eb="5">
      <t>ニュウリョク</t>
    </rPh>
    <rPh sb="5" eb="7">
      <t>ジョウホウ</t>
    </rPh>
    <phoneticPr fontId="1"/>
  </si>
  <si>
    <t>以下項目の黄色い網掛け部分について入力してください。</t>
    <rPh sb="0" eb="2">
      <t>イカ</t>
    </rPh>
    <rPh sb="2" eb="4">
      <t>コウモク</t>
    </rPh>
    <rPh sb="5" eb="7">
      <t>キイロ</t>
    </rPh>
    <rPh sb="8" eb="10">
      <t>アミカ</t>
    </rPh>
    <rPh sb="11" eb="13">
      <t>ブブン</t>
    </rPh>
    <rPh sb="17" eb="19">
      <t>ニュウリョク</t>
    </rPh>
    <phoneticPr fontId="1"/>
  </si>
  <si>
    <t>収益性</t>
    <rPh sb="0" eb="3">
      <t>シュウエキセイ</t>
    </rPh>
    <phoneticPr fontId="1"/>
  </si>
  <si>
    <t>生産性</t>
    <rPh sb="0" eb="3">
      <t>セイサンセイ</t>
    </rPh>
    <phoneticPr fontId="1"/>
  </si>
  <si>
    <t>安全性</t>
    <rPh sb="0" eb="3">
      <t>アンゼンセイ</t>
    </rPh>
    <phoneticPr fontId="1"/>
  </si>
  <si>
    <t>効率性</t>
    <rPh sb="0" eb="3">
      <t>コウリツセイ</t>
    </rPh>
    <phoneticPr fontId="1"/>
  </si>
  <si>
    <t>分類</t>
    <rPh sb="0" eb="2">
      <t>ブンルイ</t>
    </rPh>
    <phoneticPr fontId="1"/>
  </si>
  <si>
    <t>■算出結果</t>
    <rPh sb="1" eb="3">
      <t>サンシュツ</t>
    </rPh>
    <rPh sb="3" eb="5">
      <t>ケッカ</t>
    </rPh>
    <phoneticPr fontId="1"/>
  </si>
  <si>
    <t>■算出指標</t>
    <rPh sb="1" eb="3">
      <t>サンシュツ</t>
    </rPh>
    <rPh sb="3" eb="5">
      <t>シヒョウ</t>
    </rPh>
    <phoneticPr fontId="1"/>
  </si>
  <si>
    <t>算出式</t>
    <rPh sb="0" eb="2">
      <t>サンシュツ</t>
    </rPh>
    <rPh sb="2" eb="3">
      <t>シキ</t>
    </rPh>
    <phoneticPr fontId="1"/>
  </si>
  <si>
    <t>営業利益／最新期売上高</t>
    <rPh sb="0" eb="2">
      <t>エイギョウ</t>
    </rPh>
    <rPh sb="2" eb="4">
      <t>リエキ</t>
    </rPh>
    <rPh sb="5" eb="7">
      <t>サイシン</t>
    </rPh>
    <rPh sb="7" eb="8">
      <t>キ</t>
    </rPh>
    <rPh sb="8" eb="10">
      <t>ウリアゲ</t>
    </rPh>
    <rPh sb="10" eb="11">
      <t>ダカ</t>
    </rPh>
    <phoneticPr fontId="1"/>
  </si>
  <si>
    <t>営業利益／従業員数</t>
    <rPh sb="0" eb="2">
      <t>エイギョウ</t>
    </rPh>
    <rPh sb="2" eb="4">
      <t>リエキ</t>
    </rPh>
    <rPh sb="5" eb="8">
      <t>ジュウギョウイン</t>
    </rPh>
    <rPh sb="8" eb="9">
      <t>スウ</t>
    </rPh>
    <phoneticPr fontId="1"/>
  </si>
  <si>
    <t>（最新期売上高/前期売上高）－１</t>
    <rPh sb="1" eb="3">
      <t>サイシン</t>
    </rPh>
    <rPh sb="3" eb="4">
      <t>キ</t>
    </rPh>
    <rPh sb="4" eb="6">
      <t>ウリアゲ</t>
    </rPh>
    <rPh sb="6" eb="7">
      <t>ダカ</t>
    </rPh>
    <rPh sb="8" eb="10">
      <t>ゼンキ</t>
    </rPh>
    <rPh sb="10" eb="12">
      <t>ウリアゲ</t>
    </rPh>
    <rPh sb="12" eb="13">
      <t>ダカ</t>
    </rPh>
    <phoneticPr fontId="1"/>
  </si>
  <si>
    <t>（借入金－現金・預金）／（営業利益＋減価償却費）</t>
    <rPh sb="1" eb="3">
      <t>カリイレ</t>
    </rPh>
    <rPh sb="3" eb="4">
      <t>キン</t>
    </rPh>
    <rPh sb="5" eb="7">
      <t>ゲンキン</t>
    </rPh>
    <rPh sb="8" eb="10">
      <t>ヨキン</t>
    </rPh>
    <rPh sb="13" eb="15">
      <t>エイギョウ</t>
    </rPh>
    <rPh sb="15" eb="17">
      <t>リエキ</t>
    </rPh>
    <rPh sb="18" eb="20">
      <t>ゲンカ</t>
    </rPh>
    <rPh sb="20" eb="22">
      <t>ショウキャク</t>
    </rPh>
    <rPh sb="22" eb="23">
      <t>ヒ</t>
    </rPh>
    <phoneticPr fontId="1"/>
  </si>
  <si>
    <t>純資産／負債・純資産合計</t>
    <rPh sb="0" eb="3">
      <t>ジュンシサン</t>
    </rPh>
    <rPh sb="4" eb="6">
      <t>フサイ</t>
    </rPh>
    <rPh sb="7" eb="10">
      <t>ジュンシサン</t>
    </rPh>
    <rPh sb="10" eb="12">
      <t>ゴウケイ</t>
    </rPh>
    <phoneticPr fontId="1"/>
  </si>
  <si>
    <t>{売上債権（売掛金＋受取手形）＋棚卸資産－</t>
    <rPh sb="1" eb="3">
      <t>ウリアゲ</t>
    </rPh>
    <rPh sb="3" eb="5">
      <t>サイケン</t>
    </rPh>
    <rPh sb="6" eb="8">
      <t>ウリカケ</t>
    </rPh>
    <rPh sb="8" eb="9">
      <t>キン</t>
    </rPh>
    <rPh sb="10" eb="12">
      <t>ウケトリ</t>
    </rPh>
    <rPh sb="12" eb="14">
      <t>テガタ</t>
    </rPh>
    <rPh sb="16" eb="18">
      <t>タナオロシ</t>
    </rPh>
    <rPh sb="18" eb="20">
      <t>シサン</t>
    </rPh>
    <phoneticPr fontId="1"/>
  </si>
  <si>
    <t>買入債務（買掛金＋支払手形）}／（売上高／１２）</t>
    <phoneticPr fontId="1"/>
  </si>
  <si>
    <t>単位</t>
    <rPh sb="0" eb="2">
      <t>タンイ</t>
    </rPh>
    <phoneticPr fontId="1"/>
  </si>
  <si>
    <t>％</t>
    <phoneticPr fontId="1"/>
  </si>
  <si>
    <t>％</t>
    <phoneticPr fontId="1"/>
  </si>
  <si>
    <t>千円</t>
    <rPh sb="0" eb="2">
      <t>センエン</t>
    </rPh>
    <phoneticPr fontId="1"/>
  </si>
  <si>
    <t>倍</t>
    <rPh sb="0" eb="1">
      <t>バイ</t>
    </rPh>
    <phoneticPr fontId="1"/>
  </si>
  <si>
    <t>ヶ月</t>
    <rPh sb="1" eb="2">
      <t>ゲツ</t>
    </rPh>
    <phoneticPr fontId="1"/>
  </si>
  <si>
    <t>■商流把握</t>
    <rPh sb="1" eb="3">
      <t>ショウリュウ</t>
    </rPh>
    <rPh sb="3" eb="5">
      <t>ハアク</t>
    </rPh>
    <phoneticPr fontId="6"/>
  </si>
  <si>
    <t>経営者への着目</t>
    <rPh sb="0" eb="3">
      <t>ケイエイシャ</t>
    </rPh>
    <rPh sb="5" eb="7">
      <t>チャクモク</t>
    </rPh>
    <phoneticPr fontId="6"/>
  </si>
  <si>
    <t>事業への着目</t>
    <rPh sb="0" eb="2">
      <t>ジギョウ</t>
    </rPh>
    <rPh sb="4" eb="6">
      <t>チャクモク</t>
    </rPh>
    <phoneticPr fontId="6"/>
  </si>
  <si>
    <t>後継者の有無</t>
    <rPh sb="0" eb="3">
      <t>コウケイシャ</t>
    </rPh>
    <rPh sb="4" eb="6">
      <t>ウム</t>
    </rPh>
    <phoneticPr fontId="6"/>
  </si>
  <si>
    <t>経営者自身について
ビジョン
経営理念</t>
    <rPh sb="0" eb="3">
      <t>ケイエイシャ</t>
    </rPh>
    <rPh sb="3" eb="5">
      <t>ジシン</t>
    </rPh>
    <rPh sb="15" eb="17">
      <t>ケイエイ</t>
    </rPh>
    <rPh sb="17" eb="19">
      <t>リネン</t>
    </rPh>
    <phoneticPr fontId="1"/>
  </si>
  <si>
    <t>企業及び事業沿革</t>
    <rPh sb="0" eb="2">
      <t>キギョウ</t>
    </rPh>
    <rPh sb="2" eb="3">
      <t>オヨ</t>
    </rPh>
    <rPh sb="4" eb="6">
      <t>ジギョウ</t>
    </rPh>
    <rPh sb="6" eb="8">
      <t>エンカク</t>
    </rPh>
    <phoneticPr fontId="6"/>
  </si>
  <si>
    <t>企業を取り巻く環境
関係者への着目</t>
    <rPh sb="0" eb="2">
      <t>キギョウ</t>
    </rPh>
    <rPh sb="3" eb="4">
      <t>ト</t>
    </rPh>
    <rPh sb="5" eb="6">
      <t>マ</t>
    </rPh>
    <rPh sb="7" eb="9">
      <t>カンキョウ</t>
    </rPh>
    <rPh sb="10" eb="13">
      <t>カンケイシャ</t>
    </rPh>
    <rPh sb="15" eb="17">
      <t>チャクモク</t>
    </rPh>
    <phoneticPr fontId="6"/>
  </si>
  <si>
    <t>内部管理体制への着目</t>
    <rPh sb="0" eb="2">
      <t>ナイブ</t>
    </rPh>
    <rPh sb="2" eb="4">
      <t>カンリ</t>
    </rPh>
    <rPh sb="4" eb="6">
      <t>タイセイ</t>
    </rPh>
    <rPh sb="8" eb="10">
      <t>チャクモク</t>
    </rPh>
    <phoneticPr fontId="6"/>
  </si>
  <si>
    <t>組織体制</t>
    <phoneticPr fontId="6"/>
  </si>
  <si>
    <t>経営目標の有無
共有状況</t>
    <phoneticPr fontId="6"/>
  </si>
  <si>
    <t>人事育成のやり方
システム</t>
    <phoneticPr fontId="6"/>
  </si>
  <si>
    <t>技術力、販売力の
弱み</t>
    <rPh sb="9" eb="10">
      <t>ヨワ</t>
    </rPh>
    <phoneticPr fontId="1"/>
  </si>
  <si>
    <t>技術力、販売力の
強み</t>
    <rPh sb="0" eb="2">
      <t>ギジュツ</t>
    </rPh>
    <rPh sb="2" eb="3">
      <t>リョク</t>
    </rPh>
    <rPh sb="4" eb="7">
      <t>ハンバイリョク</t>
    </rPh>
    <rPh sb="9" eb="10">
      <t>ツヨ</t>
    </rPh>
    <phoneticPr fontId="6"/>
  </si>
  <si>
    <t>ITの能力
イノベーションを生み出せているか</t>
    <phoneticPr fontId="1"/>
  </si>
  <si>
    <t>社内会議の
実施状況</t>
    <phoneticPr fontId="1"/>
  </si>
  <si>
    <t>■製品製造、サービス提供における業務フローと差別化ポイント</t>
    <rPh sb="1" eb="3">
      <t>セイヒン</t>
    </rPh>
    <rPh sb="3" eb="5">
      <t>セイゾウ</t>
    </rPh>
    <rPh sb="10" eb="12">
      <t>テイキョウ</t>
    </rPh>
    <rPh sb="16" eb="18">
      <t>ギョウム</t>
    </rPh>
    <rPh sb="22" eb="25">
      <t>サベツカ</t>
    </rPh>
    <phoneticPr fontId="6"/>
  </si>
  <si>
    <t>市場規模・シェア
競合他社との比較</t>
    <phoneticPr fontId="6"/>
  </si>
  <si>
    <t>顧客リピート率
主力取引先企業の推移</t>
    <phoneticPr fontId="1"/>
  </si>
  <si>
    <t>従業員定着率
勤続日数
平均給与</t>
    <rPh sb="0" eb="3">
      <t>ジュウギョウイン</t>
    </rPh>
    <rPh sb="3" eb="6">
      <t>テイチャクリツ</t>
    </rPh>
    <rPh sb="7" eb="9">
      <t>キンゾク</t>
    </rPh>
    <rPh sb="9" eb="11">
      <t>ニッスウ</t>
    </rPh>
    <rPh sb="12" eb="14">
      <t>ヘイキン</t>
    </rPh>
    <rPh sb="14" eb="16">
      <t>キュウヨ</t>
    </rPh>
    <phoneticPr fontId="1"/>
  </si>
  <si>
    <t>取引金融機関数とその推移</t>
    <phoneticPr fontId="1"/>
  </si>
  <si>
    <t>飲食業</t>
    <rPh sb="2" eb="3">
      <t>ギョウ</t>
    </rPh>
    <phoneticPr fontId="1"/>
  </si>
  <si>
    <t xml:space="preserve">※EBITDA有利子負債倍率においては、「0」を5点とし、0を基準に評価点を算出した。
</t>
    <rPh sb="7" eb="8">
      <t>ユウ</t>
    </rPh>
    <rPh sb="8" eb="10">
      <t>リシ</t>
    </rPh>
    <rPh sb="10" eb="12">
      <t>フサイ</t>
    </rPh>
    <rPh sb="31" eb="33">
      <t>キジュン</t>
    </rPh>
    <phoneticPr fontId="1"/>
  </si>
  <si>
    <t>①売上増加率</t>
    <rPh sb="1" eb="3">
      <t>ウリアゲ</t>
    </rPh>
    <rPh sb="3" eb="5">
      <t>ゾウカ</t>
    </rPh>
    <rPh sb="5" eb="6">
      <t>リツ</t>
    </rPh>
    <phoneticPr fontId="1"/>
  </si>
  <si>
    <t>株式会社○○</t>
    <rPh sb="0" eb="4">
      <t>カブシキガイシャ</t>
    </rPh>
    <phoneticPr fontId="1"/>
  </si>
  <si>
    <t>東京都○○</t>
    <rPh sb="0" eb="3">
      <t>トウキョウト</t>
    </rPh>
    <phoneticPr fontId="1"/>
  </si>
  <si>
    <t>○○　○○</t>
    <phoneticPr fontId="1"/>
  </si>
  <si>
    <t>売上持続性</t>
    <rPh sb="0" eb="2">
      <t>ウリアゲ</t>
    </rPh>
    <rPh sb="2" eb="4">
      <t>ジゾク</t>
    </rPh>
    <rPh sb="4" eb="5">
      <t>セイ</t>
    </rPh>
    <phoneticPr fontId="1"/>
  </si>
  <si>
    <t>健全性</t>
    <rPh sb="0" eb="3">
      <t>ケンゼンセイ</t>
    </rPh>
    <phoneticPr fontId="1"/>
  </si>
  <si>
    <t>⑤営業運転資本回転期間</t>
    <rPh sb="1" eb="3">
      <t>エイギョウ</t>
    </rPh>
    <rPh sb="3" eb="5">
      <t>ウンテン</t>
    </rPh>
    <rPh sb="5" eb="7">
      <t>シホン</t>
    </rPh>
    <rPh sb="7" eb="9">
      <t>カイテン</t>
    </rPh>
    <rPh sb="9" eb="11">
      <t>キカン</t>
    </rPh>
    <phoneticPr fontId="1"/>
  </si>
  <si>
    <t>⑥自己資本比率</t>
    <rPh sb="1" eb="3">
      <t>ジコ</t>
    </rPh>
    <rPh sb="3" eb="5">
      <t>シホン</t>
    </rPh>
    <rPh sb="5" eb="7">
      <t>ヒリツ</t>
    </rPh>
    <phoneticPr fontId="1"/>
  </si>
  <si>
    <t>⑥自己資本比率</t>
    <phoneticPr fontId="1"/>
  </si>
  <si>
    <t>⑤営業運転資本回転期間</t>
    <phoneticPr fontId="1"/>
  </si>
  <si>
    <t>⑤営業運転資本回転期間</t>
    <phoneticPr fontId="1"/>
  </si>
  <si>
    <t>⑥自己資本比率</t>
    <phoneticPr fontId="1"/>
  </si>
  <si>
    <t>財務分析診断結果</t>
    <rPh sb="0" eb="2">
      <t>ザイム</t>
    </rPh>
    <rPh sb="2" eb="4">
      <t>ブンセキ</t>
    </rPh>
    <rPh sb="4" eb="6">
      <t>シンダン</t>
    </rPh>
    <rPh sb="6" eb="8">
      <t>ケッカ</t>
    </rPh>
    <phoneticPr fontId="1"/>
  </si>
  <si>
    <t>※1各項目の評点および総合評価点は各項目の業種平均値からの乖離を示すものであり、点数の高低が必ずしも
　   企業の評価を示すものではありません。非財務指標も含め、総合的な判断が必要なことにご留意ください。</t>
    <rPh sb="2" eb="5">
      <t>カクコウモク</t>
    </rPh>
    <rPh sb="6" eb="8">
      <t>ヒョウテン</t>
    </rPh>
    <rPh sb="11" eb="13">
      <t>ソウゴウ</t>
    </rPh>
    <rPh sb="13" eb="16">
      <t>ヒョウカテン</t>
    </rPh>
    <rPh sb="17" eb="20">
      <t>カクコウモク</t>
    </rPh>
    <rPh sb="21" eb="23">
      <t>ギョウシュ</t>
    </rPh>
    <rPh sb="23" eb="26">
      <t>ヘイキンチ</t>
    </rPh>
    <rPh sb="29" eb="31">
      <t>カイリ</t>
    </rPh>
    <rPh sb="32" eb="33">
      <t>シメ</t>
    </rPh>
    <rPh sb="40" eb="42">
      <t>テンスウ</t>
    </rPh>
    <rPh sb="43" eb="45">
      <t>コウテイ</t>
    </rPh>
    <rPh sb="46" eb="47">
      <t>カナラ</t>
    </rPh>
    <rPh sb="55" eb="57">
      <t>キギョウ</t>
    </rPh>
    <rPh sb="58" eb="60">
      <t>ヒョウカ</t>
    </rPh>
    <rPh sb="61" eb="62">
      <t>シメ</t>
    </rPh>
    <rPh sb="73" eb="74">
      <t>ヒ</t>
    </rPh>
    <rPh sb="74" eb="76">
      <t>ザイム</t>
    </rPh>
    <rPh sb="76" eb="78">
      <t>シヒョウ</t>
    </rPh>
    <rPh sb="79" eb="80">
      <t>フク</t>
    </rPh>
    <rPh sb="82" eb="85">
      <t>ソウゴウテキ</t>
    </rPh>
    <rPh sb="86" eb="88">
      <t>ハンダン</t>
    </rPh>
    <rPh sb="89" eb="91">
      <t>ヒツヨウ</t>
    </rPh>
    <rPh sb="96" eb="98">
      <t>リュウイ</t>
    </rPh>
    <phoneticPr fontId="1"/>
  </si>
  <si>
    <t>※2総合評価点のランクはA：24点以上、B：18点以上24点未満、C：12点以上18点未満、D：12点未満</t>
    <rPh sb="2" eb="4">
      <t>ソウゴウ</t>
    </rPh>
    <rPh sb="4" eb="7">
      <t>ヒョウカテン</t>
    </rPh>
    <rPh sb="16" eb="19">
      <t>テンイジョウ</t>
    </rPh>
    <rPh sb="24" eb="27">
      <t>テンイジョウ</t>
    </rPh>
    <rPh sb="29" eb="30">
      <t>テン</t>
    </rPh>
    <rPh sb="30" eb="32">
      <t>ミマン</t>
    </rPh>
    <rPh sb="37" eb="40">
      <t>テンイジョウ</t>
    </rPh>
    <rPh sb="42" eb="43">
      <t>テン</t>
    </rPh>
    <rPh sb="43" eb="45">
      <t>ミマン</t>
    </rPh>
    <rPh sb="50" eb="51">
      <t>テン</t>
    </rPh>
    <rPh sb="51" eb="53">
      <t>ミマン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</si>
</sst>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
    <numFmt numFmtId="177" formatCode="0.0&quot;倍&quot;"/>
    <numFmt numFmtId="178" formatCode="#,##0\(&quot;千&quot;&quot;円&quot;\)"/>
    <numFmt numFmtId="179" formatCode="#,##0.0\(&quot;倍&quot;\)"/>
    <numFmt numFmtId="180" formatCode="#,##0.0\(&quot;ヶ&quot;&quot;月&quot;\)"/>
    <numFmt numFmtId="181" formatCode="#,##0\(&quot;人&quot;\)"/>
    <numFmt numFmtId="182" formatCode="#,##0_ ;[Red]\-#,##0\ "/>
    <numFmt numFmtId="183" formatCode="0.0&quot;ヶ月&quot;"/>
  </numFmts>
  <fonts count="22">
    <font>
      <sz val="11"/>
      <color theme="1"/>
      <name val="ＭＳ Ｐゴシック"/>
      <family val="3"/>
      <charset val="128"/>
      <scheme val="minor"/>
    </font>
    <font>
      <sz val="6"/>
      <name val="ＭＳ Ｐゴシック"/>
      <family val="3"/>
      <charset val="128"/>
    </font>
    <font>
      <sz val="10"/>
      <name val="ＭＳ Ｐゴシック"/>
      <family val="3"/>
      <charset val="128"/>
    </font>
    <font>
      <sz val="9"/>
      <color indexed="8"/>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font>
    <font>
      <sz val="9"/>
      <color rgb="FFFF0000"/>
      <name val="ＭＳ Ｐゴシック"/>
      <family val="3"/>
      <charset val="128"/>
    </font>
    <font>
      <b/>
      <sz val="12"/>
      <color theme="5"/>
      <name val="ＭＳ Ｐゴシック"/>
      <family val="3"/>
      <charset val="128"/>
      <scheme val="minor"/>
    </font>
    <font>
      <sz val="12"/>
      <color theme="1"/>
      <name val="ＭＳ Ｐゴシック"/>
      <family val="3"/>
      <charset val="128"/>
      <scheme val="minor"/>
    </font>
    <font>
      <sz val="10"/>
      <color theme="1"/>
      <name val="Meiryo UI"/>
      <family val="3"/>
      <charset val="128"/>
    </font>
    <font>
      <b/>
      <sz val="11"/>
      <color theme="1"/>
      <name val="Meiryo UI"/>
      <family val="3"/>
      <charset val="128"/>
    </font>
    <font>
      <b/>
      <sz val="10"/>
      <color theme="1"/>
      <name val="Meiryo UI"/>
      <family val="3"/>
      <charset val="128"/>
    </font>
    <font>
      <sz val="8"/>
      <color theme="1"/>
      <name val="Meiryo UI"/>
      <family val="3"/>
      <charset val="128"/>
    </font>
    <font>
      <sz val="36"/>
      <color theme="1"/>
      <name val="Meiryo UI"/>
      <family val="3"/>
      <charset val="128"/>
    </font>
    <font>
      <sz val="10"/>
      <name val="Meiryo UI"/>
      <family val="3"/>
      <charset val="128"/>
    </font>
    <font>
      <sz val="10"/>
      <color indexed="8"/>
      <name val="Meiryo UI"/>
      <family val="3"/>
      <charset val="128"/>
    </font>
    <font>
      <sz val="10"/>
      <color rgb="FFFF0000"/>
      <name val="Meiryo UI"/>
      <family val="3"/>
      <charset val="128"/>
    </font>
  </fonts>
  <fills count="9">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E6F8FA"/>
        <bgColor indexed="64"/>
      </patternFill>
    </fill>
    <fill>
      <patternFill patternType="solid">
        <fgColor theme="9" tint="0.39994506668294322"/>
        <bgColor indexed="64"/>
      </patternFill>
    </fill>
    <fill>
      <patternFill patternType="mediumGray">
        <fgColor rgb="FFFFFF00"/>
        <bgColor auto="1"/>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s>
  <cellStyleXfs count="6">
    <xf numFmtId="0" fontId="0"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0" fontId="2" fillId="0" borderId="0"/>
    <xf numFmtId="0" fontId="8" fillId="0" borderId="0"/>
    <xf numFmtId="0" fontId="4" fillId="0" borderId="0"/>
  </cellStyleXfs>
  <cellXfs count="153">
    <xf numFmtId="0" fontId="0" fillId="0" borderId="0" xfId="0">
      <alignment vertical="center"/>
    </xf>
    <xf numFmtId="0" fontId="5" fillId="2" borderId="1" xfId="5" applyFont="1" applyFill="1" applyBorder="1" applyAlignment="1">
      <alignment horizontal="center" vertical="center" wrapText="1"/>
    </xf>
    <xf numFmtId="0" fontId="5" fillId="2" borderId="1" xfId="5" applyFont="1" applyFill="1" applyBorder="1" applyAlignment="1">
      <alignment horizontal="center" vertical="center"/>
    </xf>
    <xf numFmtId="0" fontId="3" fillId="2" borderId="1" xfId="0" applyFont="1" applyFill="1" applyBorder="1" applyAlignment="1">
      <alignment horizontal="center" vertical="center"/>
    </xf>
    <xf numFmtId="0" fontId="0" fillId="0" borderId="0" xfId="0" applyAlignment="1">
      <alignment vertical="center"/>
    </xf>
    <xf numFmtId="0" fontId="9" fillId="0" borderId="0" xfId="0" applyFont="1" applyAlignment="1">
      <alignment horizontal="center" vertical="center"/>
    </xf>
    <xf numFmtId="0" fontId="9" fillId="0" borderId="0" xfId="0" applyFont="1">
      <alignment vertical="center"/>
    </xf>
    <xf numFmtId="0" fontId="5" fillId="0" borderId="1" xfId="5" applyFont="1" applyBorder="1" applyAlignment="1">
      <alignment vertical="center" wrapText="1"/>
    </xf>
    <xf numFmtId="0" fontId="5" fillId="0" borderId="1" xfId="5" applyFont="1" applyBorder="1" applyAlignment="1">
      <alignment horizontal="center" vertical="center"/>
    </xf>
    <xf numFmtId="176" fontId="10" fillId="0" borderId="1" xfId="1" applyNumberFormat="1" applyFont="1" applyBorder="1" applyAlignment="1">
      <alignment vertical="center"/>
    </xf>
    <xf numFmtId="176" fontId="3" fillId="0" borderId="1" xfId="1" applyNumberFormat="1" applyFont="1" applyBorder="1" applyAlignment="1">
      <alignment vertical="center"/>
    </xf>
    <xf numFmtId="176" fontId="5" fillId="0" borderId="1" xfId="1" applyNumberFormat="1" applyFont="1" applyBorder="1" applyAlignment="1">
      <alignment horizontal="right" vertical="center"/>
    </xf>
    <xf numFmtId="176" fontId="11" fillId="0" borderId="1" xfId="1" applyNumberFormat="1" applyFont="1" applyBorder="1" applyAlignment="1">
      <alignment vertical="center"/>
    </xf>
    <xf numFmtId="38" fontId="10" fillId="0" borderId="1" xfId="2" applyFont="1" applyBorder="1" applyAlignment="1">
      <alignment vertical="center"/>
    </xf>
    <xf numFmtId="38" fontId="3" fillId="0" borderId="1" xfId="2" applyFont="1" applyBorder="1" applyAlignment="1">
      <alignment vertical="center"/>
    </xf>
    <xf numFmtId="38" fontId="5" fillId="0" borderId="1" xfId="2" applyFont="1" applyBorder="1" applyAlignment="1">
      <alignment horizontal="right" vertical="center"/>
    </xf>
    <xf numFmtId="38" fontId="11" fillId="0" borderId="1" xfId="2" applyFont="1" applyBorder="1" applyAlignment="1">
      <alignment vertical="center"/>
    </xf>
    <xf numFmtId="38" fontId="5" fillId="0" borderId="1" xfId="2" applyFont="1" applyBorder="1" applyAlignment="1">
      <alignment vertical="center"/>
    </xf>
    <xf numFmtId="177" fontId="5" fillId="0" borderId="1" xfId="1" applyNumberFormat="1" applyFont="1" applyBorder="1" applyAlignment="1">
      <alignment vertical="center"/>
    </xf>
    <xf numFmtId="177" fontId="3" fillId="0" borderId="1" xfId="1" applyNumberFormat="1" applyFont="1" applyBorder="1" applyAlignment="1">
      <alignment vertical="center"/>
    </xf>
    <xf numFmtId="177" fontId="5" fillId="0" borderId="1" xfId="3" applyNumberFormat="1" applyFont="1" applyBorder="1" applyAlignment="1">
      <alignment horizontal="right" vertical="center"/>
    </xf>
    <xf numFmtId="176" fontId="5" fillId="0" borderId="1" xfId="1" applyNumberFormat="1" applyFont="1" applyBorder="1" applyAlignment="1">
      <alignment vertical="center"/>
    </xf>
    <xf numFmtId="0" fontId="12" fillId="4" borderId="0" xfId="0" applyFont="1" applyFill="1">
      <alignment vertical="center"/>
    </xf>
    <xf numFmtId="0" fontId="13" fillId="4" borderId="0" xfId="0" applyFont="1" applyFill="1">
      <alignment vertical="center"/>
    </xf>
    <xf numFmtId="176" fontId="10" fillId="0" borderId="1" xfId="1" applyNumberFormat="1" applyFont="1" applyBorder="1" applyAlignment="1" applyProtection="1">
      <alignment vertical="center"/>
    </xf>
    <xf numFmtId="176" fontId="3" fillId="0" borderId="1" xfId="1" applyNumberFormat="1" applyFont="1" applyBorder="1" applyAlignment="1" applyProtection="1">
      <alignment vertical="center"/>
    </xf>
    <xf numFmtId="176" fontId="5" fillId="0" borderId="1" xfId="1" applyNumberFormat="1" applyFont="1" applyBorder="1" applyAlignment="1" applyProtection="1">
      <alignment horizontal="right" vertical="center"/>
    </xf>
    <xf numFmtId="176" fontId="11" fillId="0" borderId="1" xfId="1" applyNumberFormat="1" applyFont="1" applyBorder="1" applyAlignment="1" applyProtection="1">
      <alignment vertical="center"/>
    </xf>
    <xf numFmtId="183" fontId="3" fillId="0" borderId="1" xfId="2" applyNumberFormat="1" applyFont="1" applyBorder="1" applyAlignment="1">
      <alignment vertical="center"/>
    </xf>
    <xf numFmtId="183" fontId="10" fillId="0" borderId="1" xfId="2" applyNumberFormat="1" applyFont="1" applyBorder="1" applyAlignment="1">
      <alignment vertical="center"/>
    </xf>
    <xf numFmtId="183" fontId="5" fillId="0" borderId="1" xfId="2" applyNumberFormat="1" applyFont="1" applyBorder="1" applyAlignment="1">
      <alignment vertical="center"/>
    </xf>
    <xf numFmtId="183" fontId="5" fillId="0" borderId="1" xfId="3" applyNumberFormat="1" applyFont="1" applyBorder="1" applyAlignment="1">
      <alignment horizontal="right" vertical="center"/>
    </xf>
    <xf numFmtId="183" fontId="11" fillId="0" borderId="1" xfId="2" applyNumberFormat="1" applyFont="1" applyBorder="1" applyAlignment="1">
      <alignment vertical="center"/>
    </xf>
    <xf numFmtId="0" fontId="9" fillId="6" borderId="0" xfId="0" applyFont="1" applyFill="1" applyBorder="1" applyAlignment="1">
      <alignment horizontal="center" vertical="center"/>
    </xf>
    <xf numFmtId="0" fontId="9" fillId="6" borderId="0" xfId="0" applyFont="1" applyFill="1" applyBorder="1">
      <alignmen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lignment vertical="center"/>
    </xf>
    <xf numFmtId="176" fontId="14" fillId="0" borderId="1" xfId="1" applyNumberFormat="1" applyFont="1" applyFill="1" applyBorder="1" applyAlignment="1">
      <alignment horizontal="right" vertical="center"/>
    </xf>
    <xf numFmtId="0" fontId="16" fillId="0" borderId="1" xfId="0" applyFont="1" applyFill="1" applyBorder="1" applyAlignment="1">
      <alignment horizontal="right" vertical="center"/>
    </xf>
    <xf numFmtId="0" fontId="14" fillId="0" borderId="1" xfId="0" applyFont="1" applyFill="1" applyBorder="1" applyAlignment="1">
      <alignment horizontal="right" vertical="center"/>
    </xf>
    <xf numFmtId="178" fontId="14" fillId="0" borderId="1" xfId="0" applyNumberFormat="1" applyFont="1" applyFill="1" applyBorder="1" applyAlignment="1">
      <alignment horizontal="right" vertical="center"/>
    </xf>
    <xf numFmtId="179" fontId="14" fillId="0" borderId="1" xfId="0" applyNumberFormat="1" applyFont="1" applyFill="1" applyBorder="1" applyAlignment="1">
      <alignment horizontal="right" vertical="center"/>
    </xf>
    <xf numFmtId="180" fontId="14" fillId="0" borderId="1" xfId="0" applyNumberFormat="1" applyFont="1" applyFill="1" applyBorder="1" applyAlignment="1">
      <alignment horizontal="right" vertical="center"/>
    </xf>
    <xf numFmtId="0" fontId="14" fillId="0" borderId="5" xfId="0" applyFont="1" applyFill="1" applyBorder="1">
      <alignment vertical="center"/>
    </xf>
    <xf numFmtId="0" fontId="14" fillId="0" borderId="6" xfId="0" applyFont="1" applyFill="1" applyBorder="1">
      <alignment vertical="center"/>
    </xf>
    <xf numFmtId="0" fontId="14" fillId="0" borderId="6" xfId="0" applyFont="1" applyFill="1" applyBorder="1" applyAlignment="1">
      <alignment horizontal="right" vertical="center"/>
    </xf>
    <xf numFmtId="180" fontId="14" fillId="0" borderId="0" xfId="0" applyNumberFormat="1" applyFont="1" applyFill="1" applyBorder="1" applyAlignment="1">
      <alignment horizontal="right" vertical="center"/>
    </xf>
    <xf numFmtId="0" fontId="14" fillId="0" borderId="0" xfId="0" applyFont="1" applyFill="1" applyBorder="1" applyAlignment="1">
      <alignment horizontal="right" vertical="center"/>
    </xf>
    <xf numFmtId="0" fontId="15" fillId="0" borderId="16" xfId="0" applyFont="1" applyFill="1" applyBorder="1" applyAlignment="1">
      <alignment horizontal="center" vertical="center"/>
    </xf>
    <xf numFmtId="0" fontId="15" fillId="0" borderId="16" xfId="0" applyFont="1" applyFill="1" applyBorder="1" applyAlignment="1">
      <alignment vertical="center"/>
    </xf>
    <xf numFmtId="0" fontId="16" fillId="0" borderId="16" xfId="0" applyFont="1" applyFill="1" applyBorder="1" applyAlignment="1">
      <alignment horizontal="center" vertical="center"/>
    </xf>
    <xf numFmtId="0" fontId="9" fillId="0" borderId="0" xfId="0" applyFont="1" applyFill="1" applyBorder="1">
      <alignment vertical="center"/>
    </xf>
    <xf numFmtId="0" fontId="9" fillId="0" borderId="0" xfId="0" applyFont="1" applyFill="1" applyBorder="1" applyAlignment="1">
      <alignment horizontal="center" vertical="center"/>
    </xf>
    <xf numFmtId="178" fontId="9" fillId="0" borderId="0" xfId="0" applyNumberFormat="1" applyFont="1" applyFill="1" applyBorder="1">
      <alignment vertical="center"/>
    </xf>
    <xf numFmtId="181" fontId="9" fillId="0" borderId="0" xfId="0" applyNumberFormat="1" applyFont="1" applyFill="1" applyBorder="1" applyAlignment="1">
      <alignment vertical="center"/>
    </xf>
    <xf numFmtId="0" fontId="9" fillId="6" borderId="0" xfId="0" applyFont="1" applyFill="1" applyBorder="1" applyAlignment="1">
      <alignment vertical="center"/>
    </xf>
    <xf numFmtId="0" fontId="14" fillId="0" borderId="0" xfId="0" applyFont="1" applyFill="1" applyBorder="1">
      <alignment vertical="center"/>
    </xf>
    <xf numFmtId="0" fontId="14" fillId="0" borderId="2" xfId="0" applyFont="1" applyFill="1" applyBorder="1">
      <alignment vertical="center"/>
    </xf>
    <xf numFmtId="0" fontId="14" fillId="0" borderId="3" xfId="0" applyFont="1" applyFill="1" applyBorder="1">
      <alignment vertical="center"/>
    </xf>
    <xf numFmtId="178" fontId="14" fillId="0" borderId="1" xfId="0" applyNumberFormat="1" applyFont="1" applyFill="1" applyBorder="1">
      <alignment vertical="center"/>
    </xf>
    <xf numFmtId="0" fontId="14" fillId="0" borderId="1" xfId="0" applyFont="1" applyFill="1" applyBorder="1" applyAlignment="1">
      <alignment vertical="center"/>
    </xf>
    <xf numFmtId="181" fontId="14" fillId="0" borderId="1" xfId="0" applyNumberFormat="1" applyFont="1" applyFill="1" applyBorder="1" applyAlignment="1">
      <alignment vertical="center"/>
    </xf>
    <xf numFmtId="0" fontId="14" fillId="0" borderId="4" xfId="0" applyFont="1" applyFill="1" applyBorder="1">
      <alignment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6" xfId="0" applyFont="1" applyFill="1" applyBorder="1" applyAlignment="1">
      <alignment vertical="center"/>
    </xf>
    <xf numFmtId="0" fontId="14" fillId="0" borderId="6" xfId="0" applyFont="1" applyFill="1" applyBorder="1" applyAlignment="1">
      <alignment horizontal="center" vertical="center"/>
    </xf>
    <xf numFmtId="0" fontId="9" fillId="6" borderId="0" xfId="0" applyFont="1" applyFill="1">
      <alignment vertical="center"/>
    </xf>
    <xf numFmtId="0" fontId="9" fillId="0" borderId="0" xfId="0" applyFont="1" applyFill="1">
      <alignment vertical="center"/>
    </xf>
    <xf numFmtId="0" fontId="14" fillId="0" borderId="0" xfId="0" applyFont="1" applyFill="1">
      <alignment vertical="center"/>
    </xf>
    <xf numFmtId="0" fontId="14" fillId="6" borderId="0" xfId="0" applyFont="1" applyFill="1">
      <alignment vertical="center"/>
    </xf>
    <xf numFmtId="0" fontId="19" fillId="7" borderId="1" xfId="0" applyFont="1" applyFill="1" applyBorder="1" applyAlignment="1">
      <alignment horizontal="center" vertical="center"/>
    </xf>
    <xf numFmtId="0" fontId="19" fillId="7" borderId="4" xfId="0" applyFont="1" applyFill="1" applyBorder="1" applyAlignment="1">
      <alignment horizontal="centerContinuous" vertical="center"/>
    </xf>
    <xf numFmtId="0" fontId="19" fillId="7" borderId="2" xfId="0" applyFont="1" applyFill="1" applyBorder="1" applyAlignment="1">
      <alignment horizontal="centerContinuous" vertical="center"/>
    </xf>
    <xf numFmtId="0" fontId="19" fillId="7" borderId="3" xfId="0" applyFont="1" applyFill="1" applyBorder="1" applyAlignment="1">
      <alignment horizontal="centerContinuous" vertical="center"/>
    </xf>
    <xf numFmtId="0" fontId="14" fillId="7" borderId="4" xfId="0" applyFont="1" applyFill="1" applyBorder="1" applyAlignment="1">
      <alignment horizontal="centerContinuous" vertical="center"/>
    </xf>
    <xf numFmtId="0" fontId="14" fillId="7" borderId="2" xfId="0" applyFont="1" applyFill="1" applyBorder="1" applyAlignment="1">
      <alignment horizontal="centerContinuous" vertical="center"/>
    </xf>
    <xf numFmtId="0" fontId="14" fillId="7" borderId="1" xfId="0" applyFont="1" applyFill="1" applyBorder="1" applyAlignment="1">
      <alignment horizontal="center" vertical="center"/>
    </xf>
    <xf numFmtId="0" fontId="14" fillId="7" borderId="3" xfId="0" applyFont="1" applyFill="1" applyBorder="1" applyAlignment="1">
      <alignment horizontal="centerContinuous" vertical="center"/>
    </xf>
    <xf numFmtId="0" fontId="14" fillId="0" borderId="11" xfId="0" applyFont="1" applyFill="1" applyBorder="1">
      <alignment vertical="center"/>
    </xf>
    <xf numFmtId="0" fontId="14" fillId="0" borderId="10" xfId="0" applyFont="1" applyFill="1" applyBorder="1">
      <alignment vertical="center"/>
    </xf>
    <xf numFmtId="0" fontId="14" fillId="0" borderId="12" xfId="0" applyFont="1" applyFill="1" applyBorder="1">
      <alignment vertical="center"/>
    </xf>
    <xf numFmtId="0" fontId="14" fillId="0" borderId="7" xfId="0" applyFont="1" applyFill="1" applyBorder="1">
      <alignment vertical="center"/>
    </xf>
    <xf numFmtId="0" fontId="14" fillId="0" borderId="8" xfId="0" applyFont="1" applyFill="1" applyBorder="1">
      <alignment vertical="center"/>
    </xf>
    <xf numFmtId="0" fontId="14" fillId="0" borderId="9" xfId="0" applyFont="1" applyFill="1" applyBorder="1">
      <alignment vertical="center"/>
    </xf>
    <xf numFmtId="0" fontId="16" fillId="0" borderId="0" xfId="0" applyFont="1" applyFill="1">
      <alignment vertical="center"/>
    </xf>
    <xf numFmtId="176" fontId="14" fillId="0" borderId="1" xfId="1" applyNumberFormat="1" applyFont="1" applyFill="1" applyBorder="1">
      <alignment vertical="center"/>
    </xf>
    <xf numFmtId="178" fontId="14" fillId="0" borderId="1" xfId="1" applyNumberFormat="1" applyFont="1" applyFill="1" applyBorder="1">
      <alignment vertical="center"/>
    </xf>
    <xf numFmtId="179" fontId="14" fillId="0" borderId="1" xfId="0" applyNumberFormat="1" applyFont="1" applyFill="1" applyBorder="1">
      <alignment vertical="center"/>
    </xf>
    <xf numFmtId="179" fontId="14" fillId="0" borderId="1" xfId="1" applyNumberFormat="1" applyFont="1" applyFill="1" applyBorder="1">
      <alignment vertical="center"/>
    </xf>
    <xf numFmtId="180" fontId="14" fillId="0" borderId="1" xfId="0" applyNumberFormat="1" applyFont="1" applyFill="1" applyBorder="1">
      <alignment vertical="center"/>
    </xf>
    <xf numFmtId="180" fontId="14" fillId="0" borderId="1" xfId="1" applyNumberFormat="1" applyFont="1" applyFill="1" applyBorder="1">
      <alignment vertical="center"/>
    </xf>
    <xf numFmtId="0" fontId="14" fillId="0" borderId="0" xfId="0" applyFont="1" applyFill="1" applyAlignment="1">
      <alignment vertical="center"/>
    </xf>
    <xf numFmtId="0" fontId="20" fillId="0" borderId="0" xfId="4" applyFont="1" applyAlignment="1">
      <alignment horizontal="left" vertical="center"/>
    </xf>
    <xf numFmtId="0" fontId="20" fillId="0" borderId="0" xfId="4" applyFont="1" applyAlignment="1">
      <alignment vertical="center"/>
    </xf>
    <xf numFmtId="0" fontId="20" fillId="0" borderId="0" xfId="4" applyFont="1" applyAlignment="1">
      <alignment horizontal="center" vertical="center"/>
    </xf>
    <xf numFmtId="182" fontId="14" fillId="8" borderId="1" xfId="0" applyNumberFormat="1" applyFont="1" applyFill="1" applyBorder="1" applyProtection="1">
      <alignment vertical="center"/>
      <protection locked="0"/>
    </xf>
    <xf numFmtId="0" fontId="14" fillId="0" borderId="0" xfId="0" applyFont="1" applyBorder="1">
      <alignment vertical="center"/>
    </xf>
    <xf numFmtId="0" fontId="14" fillId="0" borderId="0" xfId="0" applyFont="1">
      <alignment vertical="center"/>
    </xf>
    <xf numFmtId="0" fontId="14" fillId="0" borderId="4" xfId="0" applyFont="1" applyBorder="1">
      <alignment vertical="center"/>
    </xf>
    <xf numFmtId="0" fontId="14" fillId="0" borderId="3" xfId="0" applyFont="1" applyBorder="1">
      <alignment vertical="center"/>
    </xf>
    <xf numFmtId="0" fontId="14" fillId="3" borderId="1" xfId="0" applyFont="1" applyFill="1" applyBorder="1">
      <alignment vertical="center"/>
    </xf>
    <xf numFmtId="178" fontId="14" fillId="0" borderId="1" xfId="0" applyNumberFormat="1" applyFont="1" applyBorder="1" applyAlignment="1">
      <alignment horizontal="right" vertical="center"/>
    </xf>
    <xf numFmtId="0" fontId="14" fillId="3" borderId="1" xfId="0" applyFont="1" applyFill="1" applyBorder="1" applyAlignment="1">
      <alignment vertical="center"/>
    </xf>
    <xf numFmtId="181" fontId="14" fillId="0" borderId="1" xfId="0" applyNumberFormat="1" applyFont="1" applyBorder="1" applyAlignment="1">
      <alignment horizontal="right" vertical="center"/>
    </xf>
    <xf numFmtId="0" fontId="14" fillId="0" borderId="0"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Alignment="1">
      <alignment horizontal="center" vertical="center"/>
    </xf>
    <xf numFmtId="0" fontId="20" fillId="5" borderId="1" xfId="4" applyFont="1" applyFill="1" applyBorder="1" applyAlignment="1">
      <alignment horizontal="center" vertical="center" wrapText="1"/>
    </xf>
    <xf numFmtId="0" fontId="20" fillId="5" borderId="4" xfId="4" applyFont="1" applyFill="1" applyBorder="1" applyAlignment="1">
      <alignment horizontal="center" vertical="center" wrapText="1"/>
    </xf>
    <xf numFmtId="0" fontId="21" fillId="0" borderId="4" xfId="4" applyFont="1" applyBorder="1" applyAlignment="1" applyProtection="1">
      <alignment horizontal="left" vertical="center" wrapText="1"/>
      <protection locked="0"/>
    </xf>
    <xf numFmtId="0" fontId="21" fillId="0" borderId="2" xfId="4" applyFont="1" applyBorder="1" applyAlignment="1" applyProtection="1">
      <alignment horizontal="left" vertical="center" wrapText="1"/>
      <protection locked="0"/>
    </xf>
    <xf numFmtId="0" fontId="21" fillId="0" borderId="3" xfId="4" applyFont="1" applyBorder="1" applyAlignment="1" applyProtection="1">
      <alignment horizontal="left" vertical="center" wrapText="1"/>
      <protection locked="0"/>
    </xf>
    <xf numFmtId="0" fontId="20" fillId="5" borderId="1" xfId="4" applyFont="1" applyFill="1" applyBorder="1" applyAlignment="1">
      <alignment horizontal="center" vertical="center"/>
    </xf>
    <xf numFmtId="0" fontId="20" fillId="5" borderId="13" xfId="4" applyFont="1" applyFill="1" applyBorder="1" applyAlignment="1">
      <alignment horizontal="center" vertical="center"/>
    </xf>
    <xf numFmtId="0" fontId="20" fillId="5" borderId="13" xfId="4" applyFont="1" applyFill="1" applyBorder="1" applyAlignment="1">
      <alignment horizontal="center" vertical="center" wrapText="1"/>
    </xf>
    <xf numFmtId="0" fontId="20" fillId="0" borderId="14" xfId="4" applyFont="1" applyFill="1" applyBorder="1" applyAlignment="1" applyProtection="1">
      <alignment horizontal="left" vertical="center" wrapText="1"/>
      <protection locked="0"/>
    </xf>
    <xf numFmtId="0" fontId="20" fillId="0" borderId="9" xfId="4" applyFont="1" applyFill="1" applyBorder="1" applyAlignment="1" applyProtection="1">
      <alignment horizontal="left" vertical="center" wrapText="1"/>
      <protection locked="0"/>
    </xf>
    <xf numFmtId="0" fontId="17"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18" fillId="0" borderId="0" xfId="0" applyFont="1" applyFill="1" applyBorder="1" applyAlignment="1">
      <alignment horizontal="center" vertical="center"/>
    </xf>
    <xf numFmtId="0" fontId="14" fillId="0" borderId="5" xfId="0" applyFont="1" applyFill="1" applyBorder="1" applyAlignment="1">
      <alignment horizontal="left" vertical="center"/>
    </xf>
    <xf numFmtId="0" fontId="14" fillId="0" borderId="13" xfId="0" applyFont="1" applyFill="1" applyBorder="1" applyAlignment="1">
      <alignment horizontal="left" vertical="center"/>
    </xf>
    <xf numFmtId="0" fontId="14" fillId="8" borderId="4" xfId="0" applyFont="1" applyFill="1" applyBorder="1" applyAlignment="1" applyProtection="1">
      <alignment horizontal="left" vertical="center"/>
      <protection locked="0"/>
    </xf>
    <xf numFmtId="0" fontId="14" fillId="8" borderId="2" xfId="0" applyFont="1" applyFill="1" applyBorder="1" applyAlignment="1" applyProtection="1">
      <alignment horizontal="left" vertical="center"/>
      <protection locked="0"/>
    </xf>
    <xf numFmtId="0" fontId="14" fillId="8" borderId="3" xfId="0" applyFont="1" applyFill="1" applyBorder="1" applyAlignment="1" applyProtection="1">
      <alignment horizontal="left" vertical="center"/>
      <protection locked="0"/>
    </xf>
    <xf numFmtId="0" fontId="14" fillId="0" borderId="12" xfId="0" applyFont="1" applyFill="1" applyBorder="1" applyAlignment="1">
      <alignment horizontal="left" vertical="center"/>
    </xf>
    <xf numFmtId="0" fontId="14" fillId="0" borderId="7"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9" xfId="0" applyFont="1" applyFill="1" applyBorder="1" applyAlignment="1">
      <alignment horizontal="left" vertical="center"/>
    </xf>
    <xf numFmtId="0" fontId="20" fillId="5" borderId="1" xfId="4" applyFont="1" applyFill="1" applyBorder="1" applyAlignment="1">
      <alignment horizontal="center" vertical="center" textRotation="255" wrapText="1"/>
    </xf>
    <xf numFmtId="0" fontId="21" fillId="0" borderId="4" xfId="4" applyFont="1" applyBorder="1" applyAlignment="1" applyProtection="1">
      <alignment horizontal="left" vertical="center" wrapText="1"/>
      <protection locked="0"/>
    </xf>
    <xf numFmtId="0" fontId="21" fillId="0" borderId="2" xfId="4" applyFont="1" applyBorder="1" applyAlignment="1" applyProtection="1">
      <alignment horizontal="left" vertical="center" wrapText="1"/>
      <protection locked="0"/>
    </xf>
    <xf numFmtId="0" fontId="21" fillId="0" borderId="3" xfId="4" applyFont="1" applyBorder="1" applyAlignment="1" applyProtection="1">
      <alignment horizontal="left" vertical="center" wrapText="1"/>
      <protection locked="0"/>
    </xf>
    <xf numFmtId="0" fontId="20" fillId="5" borderId="5" xfId="4" applyFont="1" applyFill="1" applyBorder="1" applyAlignment="1">
      <alignment horizontal="center" vertical="center" wrapText="1"/>
    </xf>
    <xf numFmtId="0" fontId="20" fillId="5" borderId="10" xfId="4" applyFont="1" applyFill="1" applyBorder="1" applyAlignment="1">
      <alignment horizontal="center" vertical="center" wrapText="1"/>
    </xf>
    <xf numFmtId="0" fontId="20" fillId="5" borderId="13" xfId="4" applyFont="1" applyFill="1" applyBorder="1" applyAlignment="1">
      <alignment horizontal="center" vertical="center" wrapText="1"/>
    </xf>
    <xf numFmtId="0" fontId="20" fillId="0" borderId="12" xfId="4" applyFont="1" applyFill="1" applyBorder="1" applyAlignment="1" applyProtection="1">
      <alignment horizontal="left" vertical="center" wrapText="1"/>
      <protection locked="0"/>
    </xf>
    <xf numFmtId="0" fontId="20" fillId="0" borderId="7" xfId="4" applyFont="1" applyFill="1" applyBorder="1" applyAlignment="1" applyProtection="1">
      <alignment horizontal="left" vertical="center" wrapText="1"/>
      <protection locked="0"/>
    </xf>
    <xf numFmtId="0" fontId="20" fillId="0" borderId="11" xfId="4" applyFont="1" applyFill="1" applyBorder="1" applyAlignment="1" applyProtection="1">
      <alignment horizontal="left" vertical="center" wrapText="1"/>
      <protection locked="0"/>
    </xf>
    <xf numFmtId="0" fontId="20" fillId="0" borderId="15" xfId="4" applyFont="1" applyFill="1" applyBorder="1" applyAlignment="1" applyProtection="1">
      <alignment horizontal="left" vertical="center" wrapText="1"/>
      <protection locked="0"/>
    </xf>
    <xf numFmtId="0" fontId="20" fillId="0" borderId="14" xfId="4" applyFont="1" applyFill="1" applyBorder="1" applyAlignment="1" applyProtection="1">
      <alignment horizontal="left" vertical="center" wrapText="1"/>
      <protection locked="0"/>
    </xf>
    <xf numFmtId="0" fontId="20" fillId="0" borderId="9" xfId="4" applyFont="1" applyFill="1" applyBorder="1" applyAlignment="1" applyProtection="1">
      <alignment horizontal="left" vertical="center" wrapText="1"/>
      <protection locked="0"/>
    </xf>
    <xf numFmtId="0" fontId="20" fillId="5" borderId="10" xfId="4" applyFont="1" applyFill="1" applyBorder="1" applyAlignment="1">
      <alignment horizontal="center" vertical="center" textRotation="255" wrapText="1"/>
    </xf>
    <xf numFmtId="0" fontId="20" fillId="5" borderId="13" xfId="4" applyFont="1" applyFill="1" applyBorder="1" applyAlignment="1">
      <alignment horizontal="center" vertical="center" textRotation="255" wrapText="1"/>
    </xf>
    <xf numFmtId="0" fontId="14" fillId="3" borderId="4" xfId="0" applyFont="1" applyFill="1" applyBorder="1" applyAlignment="1">
      <alignment horizontal="left" vertical="center"/>
    </xf>
    <xf numFmtId="0" fontId="14" fillId="3" borderId="2" xfId="0" applyFont="1" applyFill="1" applyBorder="1" applyAlignment="1">
      <alignment horizontal="left" vertical="center"/>
    </xf>
    <xf numFmtId="0" fontId="21" fillId="0" borderId="1" xfId="4" applyFont="1" applyBorder="1" applyAlignment="1" applyProtection="1">
      <alignment horizontal="left" vertical="center" wrapText="1"/>
      <protection locked="0"/>
    </xf>
    <xf numFmtId="0" fontId="20" fillId="0" borderId="1" xfId="4" applyFont="1" applyFill="1" applyBorder="1" applyAlignment="1" applyProtection="1">
      <alignment horizontal="left" vertical="center" wrapText="1"/>
      <protection locked="0"/>
    </xf>
    <xf numFmtId="0" fontId="14" fillId="3" borderId="3" xfId="0" applyFont="1" applyFill="1" applyBorder="1" applyAlignment="1">
      <alignment horizontal="left" vertical="center"/>
    </xf>
  </cellXfs>
  <cellStyles count="6">
    <cellStyle name="パーセント" xfId="1" builtinId="5"/>
    <cellStyle name="桁区切り" xfId="2" builtinId="6"/>
    <cellStyle name="標準" xfId="0" builtinId="0"/>
    <cellStyle name="標準 2" xfId="3"/>
    <cellStyle name="標準 3" xfId="4"/>
    <cellStyle name="標準_Sheet4" xfId="5"/>
  </cellStyles>
  <dxfs count="2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E6F8FA"/>
      <color rgb="FFE4EBF4"/>
      <color rgb="FFDBE5F1"/>
      <color rgb="FFE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235551795193713"/>
          <c:y val="0.1366681750988023"/>
          <c:w val="0.5571120505305619"/>
          <c:h val="0.74665821944670707"/>
        </c:manualLayout>
      </c:layout>
      <c:radarChart>
        <c:radarStyle val="marker"/>
        <c:varyColors val="0"/>
        <c:ser>
          <c:idx val="0"/>
          <c:order val="0"/>
          <c:tx>
            <c:strRef>
              <c:f>【診断結果】財務分析シート!$E$12</c:f>
              <c:strCache>
                <c:ptCount val="1"/>
                <c:pt idx="0">
                  <c:v>貴社点数</c:v>
                </c:pt>
              </c:strCache>
            </c:strRef>
          </c:tx>
          <c:spPr>
            <a:ln w="28575" cap="rnd">
              <a:solidFill>
                <a:srgbClr val="FF0000"/>
              </a:solidFill>
              <a:round/>
            </a:ln>
            <a:effectLst/>
          </c:spPr>
          <c:marker>
            <c:symbol val="circle"/>
            <c:size val="7"/>
            <c:spPr>
              <a:solidFill>
                <a:srgbClr val="FF0000"/>
              </a:solidFill>
              <a:ln w="9525">
                <a:solidFill>
                  <a:srgbClr val="FF0000"/>
                </a:solidFill>
              </a:ln>
              <a:effectLst/>
            </c:spPr>
          </c:marker>
          <c:cat>
            <c:strRef>
              <c:f>【診断結果】財務分析シート!$C$13:$C$18</c:f>
              <c:strCache>
                <c:ptCount val="6"/>
                <c:pt idx="0">
                  <c:v>①売上増加率</c:v>
                </c:pt>
                <c:pt idx="1">
                  <c:v>②営業利益率</c:v>
                </c:pt>
                <c:pt idx="2">
                  <c:v>③労働生産性</c:v>
                </c:pt>
                <c:pt idx="3">
                  <c:v>④EBITDA有利子負債倍率</c:v>
                </c:pt>
                <c:pt idx="4">
                  <c:v>⑤営業運転資本回転期間</c:v>
                </c:pt>
                <c:pt idx="5">
                  <c:v>⑥自己資本比率</c:v>
                </c:pt>
              </c:strCache>
            </c:strRef>
          </c:cat>
          <c:val>
            <c:numRef>
              <c:f>【診断結果】財務分析シート!$E$13:$E$18</c:f>
              <c:numCache>
                <c:formatCode>General</c:formatCode>
                <c:ptCount val="6"/>
                <c:pt idx="0">
                  <c:v>2</c:v>
                </c:pt>
                <c:pt idx="1">
                  <c:v>3</c:v>
                </c:pt>
                <c:pt idx="2">
                  <c:v>2</c:v>
                </c:pt>
                <c:pt idx="3">
                  <c:v>5</c:v>
                </c:pt>
                <c:pt idx="4">
                  <c:v>3</c:v>
                </c:pt>
                <c:pt idx="5">
                  <c:v>4</c:v>
                </c:pt>
              </c:numCache>
            </c:numRef>
          </c:val>
        </c:ser>
        <c:ser>
          <c:idx val="1"/>
          <c:order val="1"/>
          <c:tx>
            <c:strRef>
              <c:f>【診断結果】財務分析シート!$G$12</c:f>
              <c:strCache>
                <c:ptCount val="1"/>
                <c:pt idx="0">
                  <c:v>業種平均点数</c:v>
                </c:pt>
              </c:strCache>
            </c:strRef>
          </c:tx>
          <c:spPr>
            <a:ln w="28575" cap="rnd">
              <a:solidFill>
                <a:schemeClr val="accent1"/>
              </a:solidFill>
              <a:prstDash val="sysDash"/>
              <a:round/>
            </a:ln>
            <a:effectLst/>
          </c:spPr>
          <c:marker>
            <c:symbol val="circle"/>
            <c:size val="5"/>
            <c:spPr>
              <a:solidFill>
                <a:schemeClr val="accent1"/>
              </a:solidFill>
              <a:ln w="9525">
                <a:solidFill>
                  <a:schemeClr val="accent1"/>
                </a:solidFill>
                <a:prstDash val="sysDash"/>
              </a:ln>
              <a:effectLst/>
            </c:spPr>
          </c:marker>
          <c:cat>
            <c:strRef>
              <c:f>【診断結果】財務分析シート!$C$13:$C$18</c:f>
              <c:strCache>
                <c:ptCount val="6"/>
                <c:pt idx="0">
                  <c:v>①売上増加率</c:v>
                </c:pt>
                <c:pt idx="1">
                  <c:v>②営業利益率</c:v>
                </c:pt>
                <c:pt idx="2">
                  <c:v>③労働生産性</c:v>
                </c:pt>
                <c:pt idx="3">
                  <c:v>④EBITDA有利子負債倍率</c:v>
                </c:pt>
                <c:pt idx="4">
                  <c:v>⑤営業運転資本回転期間</c:v>
                </c:pt>
                <c:pt idx="5">
                  <c:v>⑥自己資本比率</c:v>
                </c:pt>
              </c:strCache>
            </c:strRef>
          </c:cat>
          <c:val>
            <c:numRef>
              <c:f>【診断結果】財務分析シート!$G$13:$G$18</c:f>
              <c:numCache>
                <c:formatCode>General</c:formatCode>
                <c:ptCount val="6"/>
                <c:pt idx="0">
                  <c:v>3</c:v>
                </c:pt>
                <c:pt idx="1">
                  <c:v>3</c:v>
                </c:pt>
                <c:pt idx="2">
                  <c:v>3</c:v>
                </c:pt>
                <c:pt idx="3">
                  <c:v>3</c:v>
                </c:pt>
                <c:pt idx="4">
                  <c:v>3</c:v>
                </c:pt>
                <c:pt idx="5">
                  <c:v>3</c:v>
                </c:pt>
              </c:numCache>
            </c:numRef>
          </c:val>
        </c:ser>
        <c:dLbls>
          <c:showLegendKey val="0"/>
          <c:showVal val="0"/>
          <c:showCatName val="0"/>
          <c:showSerName val="0"/>
          <c:showPercent val="0"/>
          <c:showBubbleSize val="0"/>
        </c:dLbls>
        <c:axId val="89324928"/>
        <c:axId val="89376256"/>
      </c:radarChart>
      <c:catAx>
        <c:axId val="89324928"/>
        <c:scaling>
          <c:orientation val="minMax"/>
        </c:scaling>
        <c:delete val="1"/>
        <c:axPos val="b"/>
        <c:majorGridlines>
          <c:spPr>
            <a:ln w="9525">
              <a:noFill/>
            </a:ln>
          </c:spPr>
        </c:majorGridlines>
        <c:numFmt formatCode="General" sourceLinked="1"/>
        <c:majorTickMark val="out"/>
        <c:minorTickMark val="none"/>
        <c:tickLblPos val="nextTo"/>
        <c:crossAx val="89376256"/>
        <c:crosses val="autoZero"/>
        <c:auto val="0"/>
        <c:lblAlgn val="ctr"/>
        <c:lblOffset val="100"/>
        <c:noMultiLvlLbl val="0"/>
      </c:catAx>
      <c:valAx>
        <c:axId val="89376256"/>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9324928"/>
        <c:crosses val="autoZero"/>
        <c:crossBetween val="between"/>
        <c:majorUnit val="1"/>
      </c:valAx>
      <c:spPr>
        <a:noFill/>
        <a:ln w="25400">
          <a:noFill/>
        </a:ln>
      </c:spPr>
    </c:plotArea>
    <c:legend>
      <c:legendPos val="r"/>
      <c:layout>
        <c:manualLayout>
          <c:xMode val="edge"/>
          <c:yMode val="edge"/>
          <c:x val="0.69275214038993571"/>
          <c:y val="3.2424737891370162E-3"/>
          <c:w val="0.30403795679386231"/>
          <c:h val="0.1162647189593104"/>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11" l="0.70000000000000007" r="0.70000000000000007" t="0.75000000000000011" header="0.30000000000000004" footer="0.30000000000000004"/>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68580</xdr:colOff>
      <xdr:row>6</xdr:row>
      <xdr:rowOff>114300</xdr:rowOff>
    </xdr:from>
    <xdr:to>
      <xdr:col>13</xdr:col>
      <xdr:colOff>586740</xdr:colOff>
      <xdr:row>25</xdr:row>
      <xdr:rowOff>83820</xdr:rowOff>
    </xdr:to>
    <xdr:graphicFrame macro="">
      <xdr:nvGraphicFramePr>
        <xdr:cNvPr id="118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85725</xdr:colOff>
      <xdr:row>11</xdr:row>
      <xdr:rowOff>62833</xdr:rowOff>
    </xdr:from>
    <xdr:to>
      <xdr:col>13</xdr:col>
      <xdr:colOff>232125</xdr:colOff>
      <xdr:row>11</xdr:row>
      <xdr:rowOff>212680</xdr:rowOff>
    </xdr:to>
    <xdr:sp macro="" textlink="">
      <xdr:nvSpPr>
        <xdr:cNvPr id="2" name="正方形/長方形 1"/>
        <xdr:cNvSpPr/>
      </xdr:nvSpPr>
      <xdr:spPr>
        <a:xfrm>
          <a:off x="8330565" y="2219293"/>
          <a:ext cx="756000" cy="149847"/>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900">
              <a:latin typeface="Meiryo UI" panose="020B0604030504040204" pitchFamily="50" charset="-128"/>
              <a:ea typeface="Meiryo UI" panose="020B0604030504040204" pitchFamily="50" charset="-128"/>
              <a:cs typeface="Meiryo UI" panose="020B0604030504040204" pitchFamily="50" charset="-128"/>
            </a:rPr>
            <a:t>収益性</a:t>
          </a:r>
        </a:p>
      </xdr:txBody>
    </xdr:sp>
    <xdr:clientData/>
  </xdr:twoCellAnchor>
  <xdr:twoCellAnchor>
    <xdr:from>
      <xdr:col>9</xdr:col>
      <xdr:colOff>813434</xdr:colOff>
      <xdr:row>7</xdr:row>
      <xdr:rowOff>18749</xdr:rowOff>
    </xdr:from>
    <xdr:to>
      <xdr:col>9</xdr:col>
      <xdr:colOff>1569434</xdr:colOff>
      <xdr:row>8</xdr:row>
      <xdr:rowOff>16196</xdr:rowOff>
    </xdr:to>
    <xdr:sp macro="" textlink="">
      <xdr:nvSpPr>
        <xdr:cNvPr id="5" name="正方形/長方形 4"/>
        <xdr:cNvSpPr/>
      </xdr:nvSpPr>
      <xdr:spPr>
        <a:xfrm>
          <a:off x="6726554" y="1405589"/>
          <a:ext cx="756000" cy="149847"/>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900">
              <a:latin typeface="Meiryo UI" panose="020B0604030504040204" pitchFamily="50" charset="-128"/>
              <a:ea typeface="Meiryo UI" panose="020B0604030504040204" pitchFamily="50" charset="-128"/>
              <a:cs typeface="Meiryo UI" panose="020B0604030504040204" pitchFamily="50" charset="-128"/>
            </a:rPr>
            <a:t>売上持続性</a:t>
          </a:r>
        </a:p>
      </xdr:txBody>
    </xdr:sp>
    <xdr:clientData/>
  </xdr:twoCellAnchor>
  <xdr:twoCellAnchor>
    <xdr:from>
      <xdr:col>8</xdr:col>
      <xdr:colOff>234315</xdr:colOff>
      <xdr:row>11</xdr:row>
      <xdr:rowOff>10054</xdr:rowOff>
    </xdr:from>
    <xdr:to>
      <xdr:col>9</xdr:col>
      <xdr:colOff>7335</xdr:colOff>
      <xdr:row>11</xdr:row>
      <xdr:rowOff>159901</xdr:rowOff>
    </xdr:to>
    <xdr:sp macro="" textlink="">
      <xdr:nvSpPr>
        <xdr:cNvPr id="6" name="正方形/長方形 5"/>
        <xdr:cNvSpPr/>
      </xdr:nvSpPr>
      <xdr:spPr>
        <a:xfrm>
          <a:off x="5164455" y="2166514"/>
          <a:ext cx="756000" cy="149847"/>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900">
              <a:latin typeface="Meiryo UI" panose="020B0604030504040204" pitchFamily="50" charset="-128"/>
              <a:ea typeface="Meiryo UI" panose="020B0604030504040204" pitchFamily="50" charset="-128"/>
              <a:cs typeface="Meiryo UI" panose="020B0604030504040204" pitchFamily="50" charset="-128"/>
            </a:rPr>
            <a:t>安全性</a:t>
          </a:r>
        </a:p>
      </xdr:txBody>
    </xdr:sp>
    <xdr:clientData/>
  </xdr:twoCellAnchor>
  <xdr:twoCellAnchor>
    <xdr:from>
      <xdr:col>9</xdr:col>
      <xdr:colOff>899160</xdr:colOff>
      <xdr:row>24</xdr:row>
      <xdr:rowOff>58924</xdr:rowOff>
    </xdr:from>
    <xdr:to>
      <xdr:col>9</xdr:col>
      <xdr:colOff>1655160</xdr:colOff>
      <xdr:row>25</xdr:row>
      <xdr:rowOff>56371</xdr:rowOff>
    </xdr:to>
    <xdr:sp macro="" textlink="">
      <xdr:nvSpPr>
        <xdr:cNvPr id="7" name="正方形/長方形 6"/>
        <xdr:cNvSpPr/>
      </xdr:nvSpPr>
      <xdr:spPr>
        <a:xfrm>
          <a:off x="6812280" y="4486144"/>
          <a:ext cx="756000" cy="149847"/>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900">
              <a:latin typeface="Meiryo UI" panose="020B0604030504040204" pitchFamily="50" charset="-128"/>
              <a:ea typeface="Meiryo UI" panose="020B0604030504040204" pitchFamily="50" charset="-128"/>
              <a:cs typeface="Meiryo UI" panose="020B0604030504040204" pitchFamily="50" charset="-128"/>
            </a:rPr>
            <a:t>効率性</a:t>
          </a:r>
        </a:p>
      </xdr:txBody>
    </xdr:sp>
    <xdr:clientData/>
  </xdr:twoCellAnchor>
  <xdr:twoCellAnchor>
    <xdr:from>
      <xdr:col>12</xdr:col>
      <xdr:colOff>51434</xdr:colOff>
      <xdr:row>19</xdr:row>
      <xdr:rowOff>4192</xdr:rowOff>
    </xdr:from>
    <xdr:to>
      <xdr:col>13</xdr:col>
      <xdr:colOff>197834</xdr:colOff>
      <xdr:row>19</xdr:row>
      <xdr:rowOff>154039</xdr:rowOff>
    </xdr:to>
    <xdr:sp macro="" textlink="">
      <xdr:nvSpPr>
        <xdr:cNvPr id="8" name="正方形/長方形 7"/>
        <xdr:cNvSpPr/>
      </xdr:nvSpPr>
      <xdr:spPr>
        <a:xfrm>
          <a:off x="8296274" y="3547492"/>
          <a:ext cx="756000" cy="149847"/>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900">
              <a:latin typeface="Meiryo UI" panose="020B0604030504040204" pitchFamily="50" charset="-128"/>
              <a:ea typeface="Meiryo UI" panose="020B0604030504040204" pitchFamily="50" charset="-128"/>
              <a:cs typeface="Meiryo UI" panose="020B0604030504040204" pitchFamily="50" charset="-128"/>
            </a:rPr>
            <a:t>生産性</a:t>
          </a:r>
        </a:p>
      </xdr:txBody>
    </xdr:sp>
    <xdr:clientData/>
  </xdr:twoCellAnchor>
  <xdr:twoCellAnchor>
    <xdr:from>
      <xdr:col>8</xdr:col>
      <xdr:colOff>278130</xdr:colOff>
      <xdr:row>17</xdr:row>
      <xdr:rowOff>116073</xdr:rowOff>
    </xdr:from>
    <xdr:to>
      <xdr:col>9</xdr:col>
      <xdr:colOff>51150</xdr:colOff>
      <xdr:row>19</xdr:row>
      <xdr:rowOff>60180</xdr:rowOff>
    </xdr:to>
    <xdr:sp macro="" textlink="">
      <xdr:nvSpPr>
        <xdr:cNvPr id="9" name="正方形/長方形 8"/>
        <xdr:cNvSpPr/>
      </xdr:nvSpPr>
      <xdr:spPr>
        <a:xfrm>
          <a:off x="5208270" y="3453633"/>
          <a:ext cx="756000" cy="149847"/>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900">
              <a:latin typeface="Meiryo UI" panose="020B0604030504040204" pitchFamily="50" charset="-128"/>
              <a:ea typeface="Meiryo UI" panose="020B0604030504040204" pitchFamily="50" charset="-128"/>
              <a:cs typeface="Meiryo UI" panose="020B0604030504040204" pitchFamily="50" charset="-128"/>
            </a:rPr>
            <a:t>健全性</a:t>
          </a:r>
        </a:p>
      </xdr:txBody>
    </xdr:sp>
    <xdr:clientData/>
  </xdr:twoCellAnchor>
  <xdr:twoCellAnchor>
    <xdr:from>
      <xdr:col>9</xdr:col>
      <xdr:colOff>697230</xdr:colOff>
      <xdr:row>8</xdr:row>
      <xdr:rowOff>32253</xdr:rowOff>
    </xdr:from>
    <xdr:to>
      <xdr:col>9</xdr:col>
      <xdr:colOff>1615440</xdr:colOff>
      <xdr:row>9</xdr:row>
      <xdr:rowOff>60960</xdr:rowOff>
    </xdr:to>
    <xdr:sp macro="" textlink="">
      <xdr:nvSpPr>
        <xdr:cNvPr id="10" name="正方形/長方形 9"/>
        <xdr:cNvSpPr/>
      </xdr:nvSpPr>
      <xdr:spPr>
        <a:xfrm>
          <a:off x="6610350" y="1571493"/>
          <a:ext cx="918210" cy="1811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①売上増加率</a:t>
          </a:r>
        </a:p>
      </xdr:txBody>
    </xdr:sp>
    <xdr:clientData/>
  </xdr:twoCellAnchor>
  <xdr:twoCellAnchor>
    <xdr:from>
      <xdr:col>8</xdr:col>
      <xdr:colOff>83820</xdr:colOff>
      <xdr:row>11</xdr:row>
      <xdr:rowOff>207513</xdr:rowOff>
    </xdr:from>
    <xdr:to>
      <xdr:col>9</xdr:col>
      <xdr:colOff>160020</xdr:colOff>
      <xdr:row>11</xdr:row>
      <xdr:rowOff>342900</xdr:rowOff>
    </xdr:to>
    <xdr:sp macro="" textlink="">
      <xdr:nvSpPr>
        <xdr:cNvPr id="19" name="正方形/長方形 18"/>
        <xdr:cNvSpPr/>
      </xdr:nvSpPr>
      <xdr:spPr>
        <a:xfrm>
          <a:off x="5013960" y="2363973"/>
          <a:ext cx="1059180" cy="1353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⑥自己資本比率</a:t>
          </a:r>
        </a:p>
      </xdr:txBody>
    </xdr:sp>
    <xdr:clientData/>
  </xdr:twoCellAnchor>
  <xdr:twoCellAnchor editAs="oneCell">
    <xdr:from>
      <xdr:col>1</xdr:col>
      <xdr:colOff>7620</xdr:colOff>
      <xdr:row>1</xdr:row>
      <xdr:rowOff>2541</xdr:rowOff>
    </xdr:from>
    <xdr:to>
      <xdr:col>6</xdr:col>
      <xdr:colOff>443894</xdr:colOff>
      <xdr:row>5</xdr:row>
      <xdr:rowOff>217714</xdr:rowOff>
    </xdr:to>
    <xdr:pic>
      <xdr:nvPicPr>
        <xdr:cNvPr id="4" name="図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049" y="89627"/>
          <a:ext cx="4561959" cy="1358173"/>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0.7196</cdr:x>
      <cdr:y>0.31899</cdr:y>
    </cdr:from>
    <cdr:to>
      <cdr:x>0.93672</cdr:x>
      <cdr:y>0.38156</cdr:y>
    </cdr:to>
    <cdr:sp macro="" textlink="">
      <cdr:nvSpPr>
        <cdr:cNvPr id="2" name="正方形/長方形 1"/>
        <cdr:cNvSpPr/>
      </cdr:nvSpPr>
      <cdr:spPr>
        <a:xfrm xmlns:a="http://schemas.openxmlformats.org/drawingml/2006/main">
          <a:off x="3196798" y="1057369"/>
          <a:ext cx="964534" cy="20739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nchorCtr="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②営業利益率</a:t>
          </a:r>
        </a:p>
      </cdr:txBody>
    </cdr:sp>
  </cdr:relSizeAnchor>
  <cdr:relSizeAnchor xmlns:cdr="http://schemas.openxmlformats.org/drawingml/2006/chartDrawing">
    <cdr:from>
      <cdr:x>0.71925</cdr:x>
      <cdr:y>0.69867</cdr:y>
    </cdr:from>
    <cdr:to>
      <cdr:x>0.93637</cdr:x>
      <cdr:y>0.76124</cdr:y>
    </cdr:to>
    <cdr:sp macro="" textlink="">
      <cdr:nvSpPr>
        <cdr:cNvPr id="3" name="正方形/長方形 2"/>
        <cdr:cNvSpPr/>
      </cdr:nvSpPr>
      <cdr:spPr>
        <a:xfrm xmlns:a="http://schemas.openxmlformats.org/drawingml/2006/main">
          <a:off x="3195261" y="2315889"/>
          <a:ext cx="964534" cy="20739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nchorCtr="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③労働生産性</a:t>
          </a:r>
        </a:p>
      </cdr:txBody>
    </cdr:sp>
  </cdr:relSizeAnchor>
  <cdr:relSizeAnchor xmlns:cdr="http://schemas.openxmlformats.org/drawingml/2006/chartDrawing">
    <cdr:from>
      <cdr:x>0.30992</cdr:x>
      <cdr:y>0.88846</cdr:y>
    </cdr:from>
    <cdr:to>
      <cdr:x>0.67268</cdr:x>
      <cdr:y>0.95391</cdr:y>
    </cdr:to>
    <cdr:sp macro="" textlink="">
      <cdr:nvSpPr>
        <cdr:cNvPr id="4" name="正方形/長方形 3"/>
        <cdr:cNvSpPr/>
      </cdr:nvSpPr>
      <cdr:spPr>
        <a:xfrm xmlns:a="http://schemas.openxmlformats.org/drawingml/2006/main">
          <a:off x="1376785" y="2944985"/>
          <a:ext cx="1611559" cy="216948"/>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nchorCtr="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④</a:t>
          </a:r>
          <a:r>
            <a:rPr kumimoji="1" lang="en-US" altLang="ja-JP"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EBITDA</a:t>
          </a: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有利子負債倍率</a:t>
          </a:r>
        </a:p>
      </cdr:txBody>
    </cdr:sp>
  </cdr:relSizeAnchor>
  <cdr:relSizeAnchor xmlns:cdr="http://schemas.openxmlformats.org/drawingml/2006/chartDrawing">
    <cdr:from>
      <cdr:x>0</cdr:x>
      <cdr:y>0.69987</cdr:y>
    </cdr:from>
    <cdr:to>
      <cdr:x>0.27616</cdr:x>
      <cdr:y>0.76532</cdr:y>
    </cdr:to>
    <cdr:sp macro="" textlink="">
      <cdr:nvSpPr>
        <cdr:cNvPr id="5" name="正方形/長方形 4"/>
        <cdr:cNvSpPr/>
      </cdr:nvSpPr>
      <cdr:spPr>
        <a:xfrm xmlns:a="http://schemas.openxmlformats.org/drawingml/2006/main">
          <a:off x="0" y="2319869"/>
          <a:ext cx="1226820" cy="216948"/>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nchorCtr="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lnSpc>
              <a:spcPts val="1080"/>
            </a:lnSpc>
          </a:pP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⑤営業運転資本</a:t>
          </a:r>
          <a:endParaRPr kumimoji="1" lang="en-US" altLang="ja-JP"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xmlns:a="http://schemas.openxmlformats.org/drawingml/2006/main">
          <a:pPr algn="ctr">
            <a:lnSpc>
              <a:spcPts val="1080"/>
            </a:lnSpc>
          </a:pP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回転期間</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20955</xdr:colOff>
      <xdr:row>3</xdr:row>
      <xdr:rowOff>28572</xdr:rowOff>
    </xdr:from>
    <xdr:to>
      <xdr:col>2</xdr:col>
      <xdr:colOff>205192</xdr:colOff>
      <xdr:row>14</xdr:row>
      <xdr:rowOff>138337</xdr:rowOff>
    </xdr:to>
    <xdr:sp macro="" textlink="">
      <xdr:nvSpPr>
        <xdr:cNvPr id="2" name="ホームベース 1"/>
        <xdr:cNvSpPr/>
      </xdr:nvSpPr>
      <xdr:spPr>
        <a:xfrm>
          <a:off x="704850" y="714372"/>
          <a:ext cx="1152000" cy="2852965"/>
        </a:xfrm>
        <a:prstGeom prst="homePlate">
          <a:avLst>
            <a:gd name="adj" fmla="val 18217"/>
          </a:avLst>
        </a:prstGeom>
        <a:solidFill>
          <a:schemeClr val="accent1">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Meiryo UI" panose="020B0604030504040204" pitchFamily="50" charset="-128"/>
              <a:ea typeface="Meiryo UI" panose="020B0604030504040204" pitchFamily="50" charset="-128"/>
              <a:cs typeface="Meiryo UI" panose="020B0604030504040204" pitchFamily="50" charset="-128"/>
            </a:rPr>
            <a:t>フロー①</a:t>
          </a:r>
        </a:p>
      </xdr:txBody>
    </xdr:sp>
    <xdr:clientData/>
  </xdr:twoCellAnchor>
  <xdr:twoCellAnchor>
    <xdr:from>
      <xdr:col>2</xdr:col>
      <xdr:colOff>302895</xdr:colOff>
      <xdr:row>3</xdr:row>
      <xdr:rowOff>28572</xdr:rowOff>
    </xdr:from>
    <xdr:to>
      <xdr:col>3</xdr:col>
      <xdr:colOff>491036</xdr:colOff>
      <xdr:row>14</xdr:row>
      <xdr:rowOff>138337</xdr:rowOff>
    </xdr:to>
    <xdr:sp macro="" textlink="">
      <xdr:nvSpPr>
        <xdr:cNvPr id="3" name="ホームベース 2"/>
        <xdr:cNvSpPr/>
      </xdr:nvSpPr>
      <xdr:spPr>
        <a:xfrm>
          <a:off x="1952625" y="714372"/>
          <a:ext cx="1152000" cy="2852965"/>
        </a:xfrm>
        <a:prstGeom prst="homePlate">
          <a:avLst>
            <a:gd name="adj" fmla="val 18217"/>
          </a:avLst>
        </a:prstGeom>
        <a:solidFill>
          <a:schemeClr val="accent1">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Meiryo UI" panose="020B0604030504040204" pitchFamily="50" charset="-128"/>
              <a:ea typeface="Meiryo UI" panose="020B0604030504040204" pitchFamily="50" charset="-128"/>
              <a:cs typeface="Meiryo UI" panose="020B0604030504040204" pitchFamily="50" charset="-128"/>
            </a:rPr>
            <a:t>フロー②</a:t>
          </a:r>
        </a:p>
      </xdr:txBody>
    </xdr:sp>
    <xdr:clientData/>
  </xdr:twoCellAnchor>
  <xdr:twoCellAnchor>
    <xdr:from>
      <xdr:col>3</xdr:col>
      <xdr:colOff>586740</xdr:colOff>
      <xdr:row>3</xdr:row>
      <xdr:rowOff>28572</xdr:rowOff>
    </xdr:from>
    <xdr:to>
      <xdr:col>3</xdr:col>
      <xdr:colOff>1743739</xdr:colOff>
      <xdr:row>14</xdr:row>
      <xdr:rowOff>138337</xdr:rowOff>
    </xdr:to>
    <xdr:sp macro="" textlink="">
      <xdr:nvSpPr>
        <xdr:cNvPr id="4" name="ホームベース 3"/>
        <xdr:cNvSpPr/>
      </xdr:nvSpPr>
      <xdr:spPr>
        <a:xfrm>
          <a:off x="3200400" y="714372"/>
          <a:ext cx="1152000" cy="2852965"/>
        </a:xfrm>
        <a:prstGeom prst="homePlate">
          <a:avLst>
            <a:gd name="adj" fmla="val 18217"/>
          </a:avLst>
        </a:prstGeom>
        <a:solidFill>
          <a:schemeClr val="accent1">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Meiryo UI" panose="020B0604030504040204" pitchFamily="50" charset="-128"/>
              <a:ea typeface="Meiryo UI" panose="020B0604030504040204" pitchFamily="50" charset="-128"/>
              <a:cs typeface="Meiryo UI" panose="020B0604030504040204" pitchFamily="50" charset="-128"/>
            </a:rPr>
            <a:t>フロー③</a:t>
          </a:r>
        </a:p>
      </xdr:txBody>
    </xdr:sp>
    <xdr:clientData/>
  </xdr:twoCellAnchor>
  <xdr:twoCellAnchor>
    <xdr:from>
      <xdr:col>3</xdr:col>
      <xdr:colOff>1832610</xdr:colOff>
      <xdr:row>3</xdr:row>
      <xdr:rowOff>28572</xdr:rowOff>
    </xdr:from>
    <xdr:to>
      <xdr:col>3</xdr:col>
      <xdr:colOff>2986150</xdr:colOff>
      <xdr:row>14</xdr:row>
      <xdr:rowOff>138337</xdr:rowOff>
    </xdr:to>
    <xdr:sp macro="" textlink="">
      <xdr:nvSpPr>
        <xdr:cNvPr id="5" name="ホームベース 4"/>
        <xdr:cNvSpPr/>
      </xdr:nvSpPr>
      <xdr:spPr>
        <a:xfrm>
          <a:off x="4448175" y="714372"/>
          <a:ext cx="1152000" cy="2852965"/>
        </a:xfrm>
        <a:prstGeom prst="homePlate">
          <a:avLst>
            <a:gd name="adj" fmla="val 18217"/>
          </a:avLst>
        </a:prstGeom>
        <a:solidFill>
          <a:schemeClr val="accent1">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Meiryo UI" panose="020B0604030504040204" pitchFamily="50" charset="-128"/>
              <a:ea typeface="Meiryo UI" panose="020B0604030504040204" pitchFamily="50" charset="-128"/>
              <a:cs typeface="Meiryo UI" panose="020B0604030504040204" pitchFamily="50" charset="-128"/>
            </a:rPr>
            <a:t>フロー④</a:t>
          </a:r>
        </a:p>
      </xdr:txBody>
    </xdr:sp>
    <xdr:clientData/>
  </xdr:twoCellAnchor>
  <xdr:twoCellAnchor>
    <xdr:from>
      <xdr:col>3</xdr:col>
      <xdr:colOff>3086100</xdr:colOff>
      <xdr:row>3</xdr:row>
      <xdr:rowOff>28572</xdr:rowOff>
    </xdr:from>
    <xdr:to>
      <xdr:col>4</xdr:col>
      <xdr:colOff>2899</xdr:colOff>
      <xdr:row>14</xdr:row>
      <xdr:rowOff>138337</xdr:rowOff>
    </xdr:to>
    <xdr:sp macro="" textlink="">
      <xdr:nvSpPr>
        <xdr:cNvPr id="6" name="ホームベース 5"/>
        <xdr:cNvSpPr/>
      </xdr:nvSpPr>
      <xdr:spPr>
        <a:xfrm>
          <a:off x="5695950" y="714372"/>
          <a:ext cx="1152000" cy="2852965"/>
        </a:xfrm>
        <a:prstGeom prst="homePlate">
          <a:avLst>
            <a:gd name="adj" fmla="val 18217"/>
          </a:avLst>
        </a:prstGeom>
        <a:solidFill>
          <a:schemeClr val="accent1">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Meiryo UI" panose="020B0604030504040204" pitchFamily="50" charset="-128"/>
              <a:ea typeface="Meiryo UI" panose="020B0604030504040204" pitchFamily="50" charset="-128"/>
              <a:cs typeface="Meiryo UI" panose="020B0604030504040204" pitchFamily="50" charset="-128"/>
            </a:rPr>
            <a:t>フロー⑤</a:t>
          </a:r>
        </a:p>
      </xdr:txBody>
    </xdr:sp>
    <xdr:clientData/>
  </xdr:twoCellAnchor>
  <xdr:twoCellAnchor>
    <xdr:from>
      <xdr:col>4</xdr:col>
      <xdr:colOff>2801</xdr:colOff>
      <xdr:row>3</xdr:row>
      <xdr:rowOff>28572</xdr:rowOff>
    </xdr:from>
    <xdr:to>
      <xdr:col>5</xdr:col>
      <xdr:colOff>218239</xdr:colOff>
      <xdr:row>14</xdr:row>
      <xdr:rowOff>138337</xdr:rowOff>
    </xdr:to>
    <xdr:sp macro="" textlink="">
      <xdr:nvSpPr>
        <xdr:cNvPr id="7" name="正方形/長方形 6"/>
        <xdr:cNvSpPr/>
      </xdr:nvSpPr>
      <xdr:spPr>
        <a:xfrm>
          <a:off x="6943724" y="714372"/>
          <a:ext cx="1133475" cy="2852965"/>
        </a:xfrm>
        <a:prstGeom prst="rect">
          <a:avLst/>
        </a:prstGeom>
        <a:solidFill>
          <a:schemeClr val="accent1">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Meiryo UI" panose="020B0604030504040204" pitchFamily="50" charset="-128"/>
              <a:ea typeface="Meiryo UI" panose="020B0604030504040204" pitchFamily="50" charset="-128"/>
              <a:cs typeface="Meiryo UI" panose="020B0604030504040204" pitchFamily="50" charset="-128"/>
            </a:rPr>
            <a:t>顧客提供</a:t>
          </a:r>
          <a:endParaRPr kumimoji="1" lang="en-US" altLang="ja-JP" sz="1100" b="1">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chemeClr val="tx2"/>
              </a:solidFill>
              <a:latin typeface="Meiryo UI" panose="020B0604030504040204" pitchFamily="50" charset="-128"/>
              <a:ea typeface="Meiryo UI" panose="020B0604030504040204" pitchFamily="50" charset="-128"/>
              <a:cs typeface="Meiryo UI" panose="020B0604030504040204" pitchFamily="50" charset="-128"/>
            </a:rPr>
            <a:t>価値</a:t>
          </a:r>
        </a:p>
      </xdr:txBody>
    </xdr:sp>
    <xdr:clientData/>
  </xdr:twoCellAnchor>
  <xdr:twoCellAnchor>
    <xdr:from>
      <xdr:col>3</xdr:col>
      <xdr:colOff>718185</xdr:colOff>
      <xdr:row>16</xdr:row>
      <xdr:rowOff>9525</xdr:rowOff>
    </xdr:from>
    <xdr:to>
      <xdr:col>3</xdr:col>
      <xdr:colOff>1645404</xdr:colOff>
      <xdr:row>20</xdr:row>
      <xdr:rowOff>9525</xdr:rowOff>
    </xdr:to>
    <xdr:sp macro="" textlink="">
      <xdr:nvSpPr>
        <xdr:cNvPr id="8" name="円/楕円 7"/>
        <xdr:cNvSpPr/>
      </xdr:nvSpPr>
      <xdr:spPr>
        <a:xfrm>
          <a:off x="3075903" y="3882278"/>
          <a:ext cx="927219" cy="93232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貴社</a:t>
          </a:r>
        </a:p>
      </xdr:txBody>
    </xdr:sp>
    <xdr:clientData/>
  </xdr:twoCellAnchor>
  <xdr:oneCellAnchor>
    <xdr:from>
      <xdr:col>1</xdr:col>
      <xdr:colOff>135349</xdr:colOff>
      <xdr:row>16</xdr:row>
      <xdr:rowOff>20718</xdr:rowOff>
    </xdr:from>
    <xdr:ext cx="607859" cy="325217"/>
    <xdr:sp macro="" textlink="">
      <xdr:nvSpPr>
        <xdr:cNvPr id="9" name="テキスト ボックス 8"/>
        <xdr:cNvSpPr txBox="1"/>
      </xdr:nvSpPr>
      <xdr:spPr>
        <a:xfrm>
          <a:off x="753914" y="3893471"/>
          <a:ext cx="607859" cy="3252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仕入先</a:t>
          </a:r>
        </a:p>
      </xdr:txBody>
    </xdr:sp>
    <xdr:clientData/>
  </xdr:oneCellAnchor>
  <xdr:oneCellAnchor>
    <xdr:from>
      <xdr:col>3</xdr:col>
      <xdr:colOff>2701384</xdr:colOff>
      <xdr:row>16</xdr:row>
      <xdr:rowOff>20718</xdr:rowOff>
    </xdr:from>
    <xdr:ext cx="607859" cy="325217"/>
    <xdr:sp macro="" textlink="">
      <xdr:nvSpPr>
        <xdr:cNvPr id="10" name="テキスト ボックス 9"/>
        <xdr:cNvSpPr txBox="1"/>
      </xdr:nvSpPr>
      <xdr:spPr>
        <a:xfrm>
          <a:off x="5059102" y="3893471"/>
          <a:ext cx="607859" cy="3252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得意先</a:t>
          </a:r>
        </a:p>
      </xdr:txBody>
    </xdr:sp>
    <xdr:clientData/>
  </xdr:oneCellAnchor>
  <xdr:oneCellAnchor>
    <xdr:from>
      <xdr:col>2</xdr:col>
      <xdr:colOff>443163</xdr:colOff>
      <xdr:row>19</xdr:row>
      <xdr:rowOff>22227</xdr:rowOff>
    </xdr:from>
    <xdr:ext cx="607859" cy="325217"/>
    <xdr:sp macro="" textlink="">
      <xdr:nvSpPr>
        <xdr:cNvPr id="11" name="テキスト ボックス 10"/>
        <xdr:cNvSpPr txBox="1"/>
      </xdr:nvSpPr>
      <xdr:spPr>
        <a:xfrm>
          <a:off x="1931304" y="4594227"/>
          <a:ext cx="607859" cy="3252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協力先</a:t>
          </a:r>
        </a:p>
      </xdr:txBody>
    </xdr:sp>
    <xdr:clientData/>
  </xdr:oneCellAnchor>
  <xdr:oneCellAnchor>
    <xdr:from>
      <xdr:col>4</xdr:col>
      <xdr:colOff>61616</xdr:colOff>
      <xdr:row>16</xdr:row>
      <xdr:rowOff>20718</xdr:rowOff>
    </xdr:from>
    <xdr:ext cx="958789" cy="325217"/>
    <xdr:sp macro="" textlink="">
      <xdr:nvSpPr>
        <xdr:cNvPr id="12" name="テキスト ボックス 11"/>
        <xdr:cNvSpPr txBox="1"/>
      </xdr:nvSpPr>
      <xdr:spPr>
        <a:xfrm>
          <a:off x="6578957" y="3893471"/>
          <a:ext cx="958789" cy="3252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エンドユーザー</a:t>
          </a:r>
        </a:p>
      </xdr:txBody>
    </xdr:sp>
    <xdr:clientData/>
  </xdr:oneCellAnchor>
  <xdr:twoCellAnchor>
    <xdr:from>
      <xdr:col>1</xdr:col>
      <xdr:colOff>743208</xdr:colOff>
      <xdr:row>16</xdr:row>
      <xdr:rowOff>183327</xdr:rowOff>
    </xdr:from>
    <xdr:to>
      <xdr:col>3</xdr:col>
      <xdr:colOff>718185</xdr:colOff>
      <xdr:row>18</xdr:row>
      <xdr:rowOff>9525</xdr:rowOff>
    </xdr:to>
    <xdr:cxnSp macro="">
      <xdr:nvCxnSpPr>
        <xdr:cNvPr id="13" name="直線矢印コネクタ 12"/>
        <xdr:cNvCxnSpPr>
          <a:stCxn id="9" idx="3"/>
          <a:endCxn id="8" idx="2"/>
        </xdr:cNvCxnSpPr>
      </xdr:nvCxnSpPr>
      <xdr:spPr>
        <a:xfrm>
          <a:off x="1361773" y="4056080"/>
          <a:ext cx="1714130" cy="292363"/>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1645404</xdr:colOff>
      <xdr:row>16</xdr:row>
      <xdr:rowOff>183327</xdr:rowOff>
    </xdr:from>
    <xdr:to>
      <xdr:col>3</xdr:col>
      <xdr:colOff>2701384</xdr:colOff>
      <xdr:row>18</xdr:row>
      <xdr:rowOff>9525</xdr:rowOff>
    </xdr:to>
    <xdr:cxnSp macro="">
      <xdr:nvCxnSpPr>
        <xdr:cNvPr id="14" name="直線矢印コネクタ 13"/>
        <xdr:cNvCxnSpPr>
          <a:stCxn id="8" idx="6"/>
          <a:endCxn id="10" idx="1"/>
        </xdr:cNvCxnSpPr>
      </xdr:nvCxnSpPr>
      <xdr:spPr>
        <a:xfrm flipV="1">
          <a:off x="4003122" y="4056080"/>
          <a:ext cx="1055980" cy="292363"/>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3309243</xdr:colOff>
      <xdr:row>16</xdr:row>
      <xdr:rowOff>183327</xdr:rowOff>
    </xdr:from>
    <xdr:to>
      <xdr:col>4</xdr:col>
      <xdr:colOff>61616</xdr:colOff>
      <xdr:row>16</xdr:row>
      <xdr:rowOff>183327</xdr:rowOff>
    </xdr:to>
    <xdr:cxnSp macro="">
      <xdr:nvCxnSpPr>
        <xdr:cNvPr id="15" name="直線矢印コネクタ 14"/>
        <xdr:cNvCxnSpPr>
          <a:stCxn id="10" idx="3"/>
          <a:endCxn id="12" idx="1"/>
        </xdr:cNvCxnSpPr>
      </xdr:nvCxnSpPr>
      <xdr:spPr>
        <a:xfrm>
          <a:off x="5666961" y="4056080"/>
          <a:ext cx="911996" cy="0"/>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181445</xdr:colOff>
      <xdr:row>19</xdr:row>
      <xdr:rowOff>2</xdr:rowOff>
    </xdr:from>
    <xdr:to>
      <xdr:col>3</xdr:col>
      <xdr:colOff>784306</xdr:colOff>
      <xdr:row>19</xdr:row>
      <xdr:rowOff>184836</xdr:rowOff>
    </xdr:to>
    <xdr:cxnSp macro="">
      <xdr:nvCxnSpPr>
        <xdr:cNvPr id="16" name="直線矢印コネクタ 15"/>
        <xdr:cNvCxnSpPr>
          <a:stCxn id="11" idx="3"/>
        </xdr:cNvCxnSpPr>
      </xdr:nvCxnSpPr>
      <xdr:spPr>
        <a:xfrm flipV="1">
          <a:off x="2539163" y="4572002"/>
          <a:ext cx="602861" cy="184834"/>
        </a:xfrm>
        <a:prstGeom prst="straightConnector1">
          <a:avLst/>
        </a:prstGeom>
        <a:ln>
          <a:headEnd type="triangle"/>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358588</xdr:colOff>
      <xdr:row>18</xdr:row>
      <xdr:rowOff>102533</xdr:rowOff>
    </xdr:from>
    <xdr:to>
      <xdr:col>2</xdr:col>
      <xdr:colOff>268941</xdr:colOff>
      <xdr:row>25</xdr:row>
      <xdr:rowOff>134474</xdr:rowOff>
    </xdr:to>
    <xdr:sp macro="" textlink="" fLocksText="0">
      <xdr:nvSpPr>
        <xdr:cNvPr id="17" name="テキスト ボックス 16"/>
        <xdr:cNvSpPr txBox="1"/>
      </xdr:nvSpPr>
      <xdr:spPr>
        <a:xfrm>
          <a:off x="358588" y="4405592"/>
          <a:ext cx="1557618" cy="16007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fLocksWithSheet="0"/>
  </xdr:twoCellAnchor>
  <xdr:twoCellAnchor>
    <xdr:from>
      <xdr:col>2</xdr:col>
      <xdr:colOff>673361</xdr:colOff>
      <xdr:row>22</xdr:row>
      <xdr:rowOff>68692</xdr:rowOff>
    </xdr:from>
    <xdr:to>
      <xdr:col>3</xdr:col>
      <xdr:colOff>1546410</xdr:colOff>
      <xdr:row>29</xdr:row>
      <xdr:rowOff>74054</xdr:rowOff>
    </xdr:to>
    <xdr:sp macro="" textlink="" fLocksText="0">
      <xdr:nvSpPr>
        <xdr:cNvPr id="18" name="テキスト ボックス 17"/>
        <xdr:cNvSpPr txBox="1"/>
      </xdr:nvSpPr>
      <xdr:spPr>
        <a:xfrm>
          <a:off x="2320626" y="5268221"/>
          <a:ext cx="1836755" cy="15741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fLocksWithSheet="0"/>
  </xdr:twoCellAnchor>
  <xdr:twoCellAnchor>
    <xdr:from>
      <xdr:col>3</xdr:col>
      <xdr:colOff>2151529</xdr:colOff>
      <xdr:row>19</xdr:row>
      <xdr:rowOff>35859</xdr:rowOff>
    </xdr:from>
    <xdr:to>
      <xdr:col>3</xdr:col>
      <xdr:colOff>4179794</xdr:colOff>
      <xdr:row>26</xdr:row>
      <xdr:rowOff>58271</xdr:rowOff>
    </xdr:to>
    <xdr:sp macro="" textlink="" fLocksText="0">
      <xdr:nvSpPr>
        <xdr:cNvPr id="19" name="テキスト ボックス 18"/>
        <xdr:cNvSpPr txBox="1"/>
      </xdr:nvSpPr>
      <xdr:spPr>
        <a:xfrm>
          <a:off x="4762500" y="4563035"/>
          <a:ext cx="2028265" cy="15912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fLocksWithSheet="0"/>
  </xdr:twoCellAnchor>
  <xdr:twoCellAnchor>
    <xdr:from>
      <xdr:col>3</xdr:col>
      <xdr:colOff>4390464</xdr:colOff>
      <xdr:row>18</xdr:row>
      <xdr:rowOff>76200</xdr:rowOff>
    </xdr:from>
    <xdr:to>
      <xdr:col>6</xdr:col>
      <xdr:colOff>257736</xdr:colOff>
      <xdr:row>25</xdr:row>
      <xdr:rowOff>98613</xdr:rowOff>
    </xdr:to>
    <xdr:sp macro="" textlink="" fLocksText="0">
      <xdr:nvSpPr>
        <xdr:cNvPr id="20" name="テキスト ボックス 19"/>
        <xdr:cNvSpPr txBox="1"/>
      </xdr:nvSpPr>
      <xdr:spPr>
        <a:xfrm>
          <a:off x="7001435" y="4379259"/>
          <a:ext cx="1795183" cy="15912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fLocksWithSheet="0"/>
  </xdr:twoCellAnchor>
  <xdr:oneCellAnchor>
    <xdr:from>
      <xdr:col>1</xdr:col>
      <xdr:colOff>23196</xdr:colOff>
      <xdr:row>5</xdr:row>
      <xdr:rowOff>30817</xdr:rowOff>
    </xdr:from>
    <xdr:ext cx="1029052" cy="2143124"/>
    <xdr:sp macro="" textlink="" fLocksText="0">
      <xdr:nvSpPr>
        <xdr:cNvPr id="21" name="テキスト ボックス 20"/>
        <xdr:cNvSpPr txBox="1"/>
      </xdr:nvSpPr>
      <xdr:spPr>
        <a:xfrm>
          <a:off x="714375" y="1151405"/>
          <a:ext cx="1037418" cy="2143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900">
            <a:solidFill>
              <a:schemeClr val="tx1"/>
            </a:solidFill>
          </a:endParaRPr>
        </a:p>
      </xdr:txBody>
    </xdr:sp>
    <xdr:clientData fLocksWithSheet="0"/>
  </xdr:oneCellAnchor>
  <xdr:oneCellAnchor>
    <xdr:from>
      <xdr:col>2</xdr:col>
      <xdr:colOff>303455</xdr:colOff>
      <xdr:row>5</xdr:row>
      <xdr:rowOff>30817</xdr:rowOff>
    </xdr:from>
    <xdr:ext cx="1037767" cy="2143124"/>
    <xdr:sp macro="" textlink="" fLocksText="0">
      <xdr:nvSpPr>
        <xdr:cNvPr id="28" name="テキスト ボックス 27"/>
        <xdr:cNvSpPr txBox="1"/>
      </xdr:nvSpPr>
      <xdr:spPr>
        <a:xfrm>
          <a:off x="1952625" y="1151405"/>
          <a:ext cx="1028700" cy="2143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900">
            <a:solidFill>
              <a:schemeClr val="tx1"/>
            </a:solidFill>
          </a:endParaRPr>
        </a:p>
      </xdr:txBody>
    </xdr:sp>
    <xdr:clientData fLocksWithSheet="0"/>
  </xdr:oneCellAnchor>
  <xdr:oneCellAnchor>
    <xdr:from>
      <xdr:col>3</xdr:col>
      <xdr:colOff>585619</xdr:colOff>
      <xdr:row>5</xdr:row>
      <xdr:rowOff>30817</xdr:rowOff>
    </xdr:from>
    <xdr:ext cx="1031207" cy="2143124"/>
    <xdr:sp macro="" textlink="" fLocksText="0">
      <xdr:nvSpPr>
        <xdr:cNvPr id="30" name="テキスト ボックス 29"/>
        <xdr:cNvSpPr txBox="1"/>
      </xdr:nvSpPr>
      <xdr:spPr>
        <a:xfrm>
          <a:off x="3200400" y="1151405"/>
          <a:ext cx="1028700" cy="2143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900">
            <a:solidFill>
              <a:schemeClr val="tx1"/>
            </a:solidFill>
          </a:endParaRPr>
        </a:p>
      </xdr:txBody>
    </xdr:sp>
    <xdr:clientData fLocksWithSheet="0"/>
  </xdr:oneCellAnchor>
  <xdr:oneCellAnchor>
    <xdr:from>
      <xdr:col>3</xdr:col>
      <xdr:colOff>1831489</xdr:colOff>
      <xdr:row>5</xdr:row>
      <xdr:rowOff>30817</xdr:rowOff>
    </xdr:from>
    <xdr:ext cx="1028700" cy="2143124"/>
    <xdr:sp macro="" textlink="" fLocksText="0">
      <xdr:nvSpPr>
        <xdr:cNvPr id="31" name="テキスト ボックス 30"/>
        <xdr:cNvSpPr txBox="1"/>
      </xdr:nvSpPr>
      <xdr:spPr>
        <a:xfrm>
          <a:off x="4448175" y="1151405"/>
          <a:ext cx="1028700" cy="2143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900">
            <a:solidFill>
              <a:schemeClr val="tx1"/>
            </a:solidFill>
          </a:endParaRPr>
        </a:p>
      </xdr:txBody>
    </xdr:sp>
    <xdr:clientData fLocksWithSheet="0"/>
  </xdr:oneCellAnchor>
  <xdr:oneCellAnchor>
    <xdr:from>
      <xdr:col>3</xdr:col>
      <xdr:colOff>3084979</xdr:colOff>
      <xdr:row>5</xdr:row>
      <xdr:rowOff>30817</xdr:rowOff>
    </xdr:from>
    <xdr:ext cx="1607344" cy="2143124"/>
    <xdr:sp macro="" textlink="" fLocksText="0">
      <xdr:nvSpPr>
        <xdr:cNvPr id="32" name="テキスト ボックス 31"/>
        <xdr:cNvSpPr txBox="1"/>
      </xdr:nvSpPr>
      <xdr:spPr>
        <a:xfrm>
          <a:off x="5695950" y="1151405"/>
          <a:ext cx="1028700" cy="2143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900">
            <a:solidFill>
              <a:schemeClr val="tx1"/>
            </a:solidFill>
          </a:endParaRPr>
        </a:p>
      </xdr:txBody>
    </xdr:sp>
    <xdr:clientData fLocksWithSheet="0"/>
  </xdr:oneCellAnchor>
  <xdr:oneCellAnchor>
    <xdr:from>
      <xdr:col>4</xdr:col>
      <xdr:colOff>1680</xdr:colOff>
      <xdr:row>5</xdr:row>
      <xdr:rowOff>30817</xdr:rowOff>
    </xdr:from>
    <xdr:ext cx="826780" cy="2143124"/>
    <xdr:sp macro="" textlink="" fLocksText="0">
      <xdr:nvSpPr>
        <xdr:cNvPr id="33" name="テキスト ボックス 32"/>
        <xdr:cNvSpPr txBox="1"/>
      </xdr:nvSpPr>
      <xdr:spPr>
        <a:xfrm>
          <a:off x="6943724" y="1151405"/>
          <a:ext cx="1028700" cy="2143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900">
            <a:solidFill>
              <a:schemeClr val="tx1"/>
            </a:solidFill>
          </a:endParaRPr>
        </a:p>
      </xdr:txBody>
    </xdr:sp>
    <xdr:clientData fLock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8"/>
  <sheetViews>
    <sheetView showGridLines="0" view="pageBreakPreview" zoomScale="90" zoomScaleNormal="100" zoomScaleSheetLayoutView="90" workbookViewId="0">
      <selection activeCell="G17" sqref="G17"/>
    </sheetView>
  </sheetViews>
  <sheetFormatPr defaultColWidth="8.88671875" defaultRowHeight="12" customHeight="1"/>
  <cols>
    <col min="1" max="1" width="0.77734375" style="5" customWidth="1"/>
    <col min="2" max="2" width="1.6640625" style="5" customWidth="1"/>
    <col min="3" max="3" width="23.21875" style="5" customWidth="1"/>
    <col min="4" max="6" width="11.6640625" style="5" customWidth="1"/>
    <col min="7" max="7" width="9.44140625" style="5" customWidth="1"/>
    <col min="8" max="8" width="1.6640625" style="5" customWidth="1"/>
    <col min="9" max="9" width="14.33203125" style="5" customWidth="1"/>
    <col min="10" max="10" width="25.109375" style="5" customWidth="1"/>
    <col min="11" max="11" width="1.6640625" style="5" customWidth="1"/>
    <col min="12" max="12" width="7.21875" style="5" customWidth="1"/>
    <col min="13" max="14" width="8.88671875" style="5"/>
    <col min="15" max="15" width="1.6640625" style="5" customWidth="1"/>
    <col min="16" max="16384" width="8.88671875" style="5"/>
  </cols>
  <sheetData>
    <row r="1" spans="1:15" ht="7.5" customHeight="1">
      <c r="A1" s="33"/>
      <c r="B1" s="33"/>
      <c r="C1" s="33"/>
      <c r="D1" s="33"/>
      <c r="E1" s="33"/>
      <c r="F1" s="33"/>
      <c r="G1" s="33"/>
      <c r="H1" s="33"/>
      <c r="I1" s="33"/>
      <c r="J1" s="33"/>
      <c r="K1" s="33"/>
      <c r="L1" s="33"/>
      <c r="M1" s="33"/>
      <c r="N1" s="33"/>
      <c r="O1" s="33"/>
    </row>
    <row r="2" spans="1:15" ht="54" customHeight="1">
      <c r="A2" s="33"/>
      <c r="B2" s="33"/>
      <c r="C2" s="33"/>
      <c r="D2" s="33"/>
      <c r="E2" s="33"/>
      <c r="F2" s="33"/>
      <c r="G2" s="33"/>
      <c r="H2" s="123" t="s">
        <v>122</v>
      </c>
      <c r="I2" s="123"/>
      <c r="J2" s="123"/>
      <c r="K2" s="123"/>
      <c r="L2" s="123"/>
      <c r="M2" s="123"/>
      <c r="N2" s="123"/>
      <c r="O2" s="33"/>
    </row>
    <row r="3" spans="1:15" ht="12" customHeight="1">
      <c r="A3" s="33"/>
      <c r="B3" s="33"/>
      <c r="C3" s="33"/>
      <c r="D3" s="33"/>
      <c r="E3" s="33"/>
      <c r="F3" s="33"/>
      <c r="G3" s="33"/>
      <c r="H3" s="123"/>
      <c r="I3" s="123"/>
      <c r="J3" s="123"/>
      <c r="K3" s="123"/>
      <c r="L3" s="123"/>
      <c r="M3" s="123"/>
      <c r="N3" s="123"/>
      <c r="O3" s="33"/>
    </row>
    <row r="4" spans="1:15" ht="12" customHeight="1">
      <c r="A4" s="33"/>
      <c r="B4" s="33"/>
      <c r="C4" s="33"/>
      <c r="D4" s="33"/>
      <c r="E4" s="33"/>
      <c r="F4" s="33"/>
      <c r="G4" s="33"/>
      <c r="H4" s="123"/>
      <c r="I4" s="123"/>
      <c r="J4" s="123"/>
      <c r="K4" s="123"/>
      <c r="L4" s="123"/>
      <c r="M4" s="123"/>
      <c r="N4" s="123"/>
      <c r="O4" s="33"/>
    </row>
    <row r="5" spans="1:15" ht="12" customHeight="1">
      <c r="A5" s="33"/>
      <c r="B5" s="33"/>
      <c r="C5" s="33"/>
      <c r="D5" s="33"/>
      <c r="E5" s="33"/>
      <c r="F5" s="33"/>
      <c r="G5" s="33"/>
      <c r="H5" s="123"/>
      <c r="I5" s="123"/>
      <c r="J5" s="123"/>
      <c r="K5" s="123"/>
      <c r="L5" s="123"/>
      <c r="M5" s="123"/>
      <c r="N5" s="123"/>
      <c r="O5" s="33"/>
    </row>
    <row r="6" spans="1:15" ht="18" customHeight="1">
      <c r="A6" s="33"/>
      <c r="B6" s="33"/>
      <c r="C6" s="33"/>
      <c r="D6" s="33"/>
      <c r="E6" s="33"/>
      <c r="F6" s="33"/>
      <c r="G6" s="33"/>
      <c r="H6" s="123"/>
      <c r="I6" s="123"/>
      <c r="J6" s="123"/>
      <c r="K6" s="123"/>
      <c r="L6" s="123"/>
      <c r="M6" s="123"/>
      <c r="N6" s="123"/>
      <c r="O6" s="33"/>
    </row>
    <row r="7" spans="1:15" ht="12" customHeight="1">
      <c r="A7" s="33"/>
      <c r="B7" s="33"/>
      <c r="C7" s="33"/>
      <c r="D7" s="33"/>
      <c r="E7" s="33"/>
      <c r="F7" s="33"/>
      <c r="G7" s="33"/>
      <c r="H7" s="58"/>
      <c r="I7" s="58"/>
      <c r="J7" s="58"/>
      <c r="K7" s="58"/>
      <c r="L7" s="58"/>
      <c r="M7" s="58"/>
      <c r="N7" s="58"/>
      <c r="O7" s="33"/>
    </row>
    <row r="8" spans="1:15" ht="12" customHeight="1">
      <c r="A8" s="33"/>
      <c r="B8" s="33"/>
      <c r="C8" s="33"/>
      <c r="D8" s="33"/>
      <c r="E8" s="33"/>
      <c r="F8" s="33"/>
      <c r="G8" s="33"/>
      <c r="H8" s="33"/>
      <c r="I8" s="33"/>
      <c r="J8" s="33"/>
      <c r="K8" s="33"/>
      <c r="L8" s="33"/>
      <c r="M8" s="33"/>
      <c r="N8" s="33"/>
      <c r="O8" s="33"/>
    </row>
    <row r="9" spans="1:15" ht="12" customHeight="1">
      <c r="A9" s="33"/>
      <c r="B9" s="33"/>
      <c r="C9" s="33"/>
      <c r="D9" s="33"/>
      <c r="E9" s="33"/>
      <c r="F9" s="33"/>
      <c r="G9" s="33"/>
      <c r="H9" s="33"/>
      <c r="I9" s="33"/>
      <c r="J9" s="33"/>
      <c r="K9" s="33"/>
      <c r="L9" s="33"/>
      <c r="M9" s="33"/>
      <c r="N9" s="33"/>
      <c r="O9" s="33"/>
    </row>
    <row r="10" spans="1:15" ht="24.6" customHeight="1">
      <c r="A10" s="33"/>
      <c r="B10" s="33"/>
      <c r="C10" s="33"/>
      <c r="D10" s="33"/>
      <c r="E10" s="33"/>
      <c r="F10" s="33"/>
      <c r="G10" s="33"/>
      <c r="H10" s="33"/>
      <c r="I10" s="33"/>
      <c r="J10" s="33"/>
      <c r="K10" s="33"/>
      <c r="L10" s="33"/>
      <c r="M10" s="33"/>
      <c r="N10" s="33"/>
      <c r="O10" s="33"/>
    </row>
    <row r="11" spans="1:15" ht="12" customHeight="1">
      <c r="A11" s="33"/>
      <c r="B11" s="55"/>
      <c r="C11" s="35" t="s">
        <v>60</v>
      </c>
      <c r="D11" s="36"/>
      <c r="E11" s="36"/>
      <c r="F11" s="36"/>
      <c r="G11" s="36"/>
      <c r="H11" s="55"/>
      <c r="I11" s="33"/>
      <c r="J11" s="33"/>
      <c r="K11" s="33"/>
      <c r="L11" s="33"/>
      <c r="M11" s="33"/>
      <c r="N11" s="33"/>
      <c r="O11" s="33"/>
    </row>
    <row r="12" spans="1:15" ht="33" customHeight="1">
      <c r="A12" s="33"/>
      <c r="B12" s="55"/>
      <c r="C12" s="37" t="s">
        <v>13</v>
      </c>
      <c r="D12" s="37" t="s">
        <v>14</v>
      </c>
      <c r="E12" s="37" t="s">
        <v>52</v>
      </c>
      <c r="F12" s="37" t="s">
        <v>43</v>
      </c>
      <c r="G12" s="38" t="s">
        <v>42</v>
      </c>
      <c r="H12" s="55"/>
      <c r="I12" s="33"/>
      <c r="J12" s="33"/>
      <c r="K12" s="33"/>
      <c r="L12" s="33"/>
      <c r="M12" s="33"/>
      <c r="N12" s="33"/>
      <c r="O12" s="33"/>
    </row>
    <row r="13" spans="1:15" ht="12" customHeight="1">
      <c r="A13" s="33"/>
      <c r="B13" s="55"/>
      <c r="C13" s="39" t="s">
        <v>110</v>
      </c>
      <c r="D13" s="40">
        <f>入力シート!C31</f>
        <v>1.3869789714505698E-2</v>
      </c>
      <c r="E13" s="41">
        <f>入力シート!D31</f>
        <v>2</v>
      </c>
      <c r="F13" s="40">
        <f>VLOOKUP(D31,table_売上増加率!$B$1:$H$12,6,0)</f>
        <v>3.6511104514342148E-2</v>
      </c>
      <c r="G13" s="42">
        <v>3</v>
      </c>
      <c r="H13" s="55"/>
      <c r="I13" s="33"/>
      <c r="J13" s="33"/>
      <c r="K13" s="33"/>
      <c r="L13" s="33"/>
      <c r="M13" s="33"/>
      <c r="N13" s="33"/>
      <c r="O13" s="33"/>
    </row>
    <row r="14" spans="1:15" ht="12" customHeight="1">
      <c r="A14" s="33"/>
      <c r="B14" s="55"/>
      <c r="C14" s="39" t="s">
        <v>1</v>
      </c>
      <c r="D14" s="40">
        <f>入力シート!C32</f>
        <v>1.5316573632035374E-2</v>
      </c>
      <c r="E14" s="41">
        <f>入力シート!D32</f>
        <v>3</v>
      </c>
      <c r="F14" s="40">
        <f>VLOOKUP(D31,table_営業利益率!$B$1:$H$12,6,0)</f>
        <v>1.5349862819081841E-2</v>
      </c>
      <c r="G14" s="42">
        <v>3</v>
      </c>
      <c r="H14" s="55"/>
      <c r="I14" s="33"/>
      <c r="J14" s="33"/>
      <c r="K14" s="33"/>
      <c r="L14" s="33"/>
      <c r="M14" s="33"/>
      <c r="N14" s="33"/>
      <c r="O14" s="33"/>
    </row>
    <row r="15" spans="1:15" ht="12" customHeight="1">
      <c r="A15" s="33"/>
      <c r="B15" s="55"/>
      <c r="C15" s="39" t="s">
        <v>3</v>
      </c>
      <c r="D15" s="43">
        <f>入力シート!C33</f>
        <v>445.99411764705883</v>
      </c>
      <c r="E15" s="41">
        <f>入力シート!D33</f>
        <v>2</v>
      </c>
      <c r="F15" s="43">
        <f>VLOOKUP(D31,table_労働生産性!$B$1:$H$12,6,0)</f>
        <v>752.38717276343084</v>
      </c>
      <c r="G15" s="42">
        <v>3</v>
      </c>
      <c r="H15" s="55"/>
      <c r="I15" s="33"/>
      <c r="J15" s="33"/>
      <c r="K15" s="33"/>
      <c r="L15" s="33"/>
      <c r="M15" s="33"/>
      <c r="N15" s="33"/>
      <c r="O15" s="33"/>
    </row>
    <row r="16" spans="1:15" ht="12" customHeight="1">
      <c r="A16" s="33"/>
      <c r="B16" s="55"/>
      <c r="C16" s="39" t="s">
        <v>5</v>
      </c>
      <c r="D16" s="44">
        <f>入力シート!C34</f>
        <v>2.0825604634973391</v>
      </c>
      <c r="E16" s="41">
        <f>入力シート!D34</f>
        <v>5</v>
      </c>
      <c r="F16" s="42" t="str">
        <f>ROUND(VLOOKUP(D31,table_EBITDA!$B$1:$H$12,6,0),1)&amp;"(倍)"</f>
        <v>6.4(倍)</v>
      </c>
      <c r="G16" s="42">
        <v>3</v>
      </c>
      <c r="H16" s="55"/>
      <c r="I16" s="33"/>
      <c r="J16" s="33"/>
      <c r="K16" s="33"/>
      <c r="L16" s="33"/>
      <c r="M16" s="33"/>
      <c r="N16" s="33"/>
      <c r="O16" s="33"/>
    </row>
    <row r="17" spans="1:15" ht="12" customHeight="1">
      <c r="A17" s="33"/>
      <c r="B17" s="55"/>
      <c r="C17" s="39" t="s">
        <v>119</v>
      </c>
      <c r="D17" s="45">
        <f>入力シート!C35</f>
        <v>1.3200991974348946</v>
      </c>
      <c r="E17" s="41">
        <f>入力シート!D35</f>
        <v>3</v>
      </c>
      <c r="F17" s="45">
        <f>VLOOKUP(D31,table_営業運転資本回転期間!$B$1:$H$12,6,0)</f>
        <v>1.2396318181695463</v>
      </c>
      <c r="G17" s="42">
        <v>3</v>
      </c>
      <c r="H17" s="55"/>
      <c r="I17" s="33"/>
      <c r="J17" s="33"/>
      <c r="K17" s="33"/>
      <c r="L17" s="33"/>
      <c r="M17" s="33"/>
      <c r="N17" s="33"/>
      <c r="O17" s="33"/>
    </row>
    <row r="18" spans="1:15" ht="12" customHeight="1">
      <c r="A18" s="33"/>
      <c r="B18" s="55"/>
      <c r="C18" s="46" t="s">
        <v>118</v>
      </c>
      <c r="D18" s="40">
        <f>入力シート!C36</f>
        <v>0.35363399685415198</v>
      </c>
      <c r="E18" s="41">
        <f>入力シート!D36</f>
        <v>4</v>
      </c>
      <c r="F18" s="40">
        <f>VLOOKUP(D31,table_自己資本比率!$B$1:$H$12,6,0)</f>
        <v>0.26514854508599667</v>
      </c>
      <c r="G18" s="42">
        <v>3</v>
      </c>
      <c r="H18" s="55"/>
      <c r="I18" s="33"/>
      <c r="J18" s="33"/>
      <c r="K18" s="33"/>
      <c r="L18" s="33"/>
      <c r="M18" s="33"/>
      <c r="N18" s="33"/>
      <c r="O18" s="33"/>
    </row>
    <row r="19" spans="1:15" ht="4.5" customHeight="1" thickBot="1">
      <c r="A19" s="33"/>
      <c r="B19" s="55"/>
      <c r="C19" s="47"/>
      <c r="D19" s="48"/>
      <c r="E19" s="49"/>
      <c r="F19" s="49"/>
      <c r="G19" s="50"/>
      <c r="H19" s="55"/>
      <c r="I19" s="33"/>
      <c r="J19" s="33"/>
      <c r="K19" s="33"/>
      <c r="L19" s="33"/>
      <c r="M19" s="33"/>
      <c r="N19" s="33"/>
      <c r="O19" s="33"/>
    </row>
    <row r="20" spans="1:15" ht="21.75" customHeight="1" thickBot="1">
      <c r="A20" s="33"/>
      <c r="B20" s="55"/>
      <c r="C20" s="51" t="s">
        <v>53</v>
      </c>
      <c r="D20" s="52">
        <f>SUM(E13:E18)</f>
        <v>19</v>
      </c>
      <c r="E20" s="53" t="str">
        <f>IF(D20&gt;=24,"A",IF(D20&gt;=18,"B",IF(D20&gt;=12,"C","D")))</f>
        <v>B</v>
      </c>
      <c r="F20" s="36"/>
      <c r="G20" s="36"/>
      <c r="H20" s="55"/>
      <c r="I20" s="33"/>
      <c r="J20" s="33"/>
      <c r="K20" s="33"/>
      <c r="L20" s="33"/>
      <c r="M20" s="33"/>
      <c r="N20" s="33"/>
      <c r="O20" s="33"/>
    </row>
    <row r="21" spans="1:15" ht="12" customHeight="1">
      <c r="A21" s="33"/>
      <c r="B21" s="55"/>
      <c r="C21" s="121" t="s">
        <v>123</v>
      </c>
      <c r="D21" s="122"/>
      <c r="E21" s="122"/>
      <c r="F21" s="122"/>
      <c r="G21" s="122"/>
      <c r="H21" s="55"/>
      <c r="I21" s="33"/>
      <c r="J21" s="33"/>
      <c r="K21" s="33"/>
      <c r="L21" s="33"/>
      <c r="M21" s="33"/>
      <c r="N21" s="33"/>
      <c r="O21" s="33"/>
    </row>
    <row r="22" spans="1:15" ht="12" customHeight="1">
      <c r="A22" s="33"/>
      <c r="B22" s="55"/>
      <c r="C22" s="122"/>
      <c r="D22" s="122"/>
      <c r="E22" s="122"/>
      <c r="F22" s="122"/>
      <c r="G22" s="122"/>
      <c r="H22" s="55"/>
      <c r="I22" s="33"/>
      <c r="J22" s="33"/>
      <c r="K22" s="33"/>
      <c r="L22" s="33"/>
      <c r="M22" s="33"/>
      <c r="N22" s="33"/>
      <c r="O22" s="33"/>
    </row>
    <row r="23" spans="1:15" ht="12" customHeight="1">
      <c r="A23" s="33"/>
      <c r="B23" s="55"/>
      <c r="C23" s="121" t="s">
        <v>124</v>
      </c>
      <c r="D23" s="121"/>
      <c r="E23" s="121"/>
      <c r="F23" s="121"/>
      <c r="G23" s="121"/>
      <c r="H23" s="55"/>
      <c r="I23" s="33"/>
      <c r="J23" s="33"/>
      <c r="K23" s="33"/>
      <c r="L23" s="33"/>
      <c r="M23" s="33"/>
      <c r="N23" s="33"/>
      <c r="O23" s="33"/>
    </row>
    <row r="24" spans="1:15" ht="12" customHeight="1">
      <c r="A24" s="33"/>
      <c r="B24" s="33"/>
      <c r="C24" s="33"/>
      <c r="D24" s="33"/>
      <c r="E24" s="33"/>
      <c r="F24" s="33"/>
      <c r="G24" s="33"/>
      <c r="H24" s="33"/>
      <c r="I24" s="33"/>
      <c r="J24" s="33"/>
      <c r="K24" s="33"/>
      <c r="L24" s="33"/>
      <c r="M24" s="33"/>
      <c r="N24" s="33"/>
      <c r="O24" s="33"/>
    </row>
    <row r="25" spans="1:15" ht="12" customHeight="1">
      <c r="A25" s="33"/>
      <c r="B25" s="33"/>
      <c r="C25" s="33"/>
      <c r="D25" s="33"/>
      <c r="E25" s="33"/>
      <c r="F25" s="33"/>
      <c r="G25" s="33"/>
      <c r="H25" s="33"/>
      <c r="I25" s="33"/>
      <c r="J25" s="33"/>
      <c r="K25" s="33"/>
      <c r="L25" s="33"/>
      <c r="M25" s="33"/>
      <c r="N25" s="33"/>
      <c r="O25" s="33"/>
    </row>
    <row r="26" spans="1:15" ht="12" customHeight="1">
      <c r="A26" s="33"/>
      <c r="B26" s="33"/>
      <c r="C26" s="33"/>
      <c r="D26" s="33"/>
      <c r="E26" s="33"/>
      <c r="F26" s="33"/>
      <c r="G26" s="33"/>
      <c r="H26" s="33"/>
      <c r="I26" s="33"/>
      <c r="J26" s="33"/>
      <c r="K26" s="33"/>
      <c r="L26" s="33"/>
      <c r="M26" s="33"/>
      <c r="N26" s="33"/>
      <c r="O26" s="33"/>
    </row>
    <row r="27" spans="1:15" s="6" customFormat="1" ht="14.4">
      <c r="A27" s="34"/>
      <c r="B27" s="54"/>
      <c r="C27" s="59" t="s">
        <v>18</v>
      </c>
      <c r="D27" s="59"/>
      <c r="E27" s="59"/>
      <c r="F27" s="59"/>
      <c r="G27" s="59"/>
      <c r="H27" s="59"/>
      <c r="I27" s="59"/>
      <c r="J27" s="59"/>
      <c r="K27" s="54"/>
      <c r="L27" s="34"/>
      <c r="M27" s="34"/>
      <c r="N27" s="33"/>
      <c r="O27" s="33"/>
    </row>
    <row r="28" spans="1:15" s="6" customFormat="1" ht="14.4">
      <c r="A28" s="34"/>
      <c r="B28" s="54"/>
      <c r="C28" s="39" t="s">
        <v>19</v>
      </c>
      <c r="D28" s="60" t="str">
        <f>入力シート!B6</f>
        <v>株式会社○○</v>
      </c>
      <c r="E28" s="60"/>
      <c r="F28" s="60"/>
      <c r="G28" s="61"/>
      <c r="H28" s="59"/>
      <c r="I28" s="39" t="s">
        <v>61</v>
      </c>
      <c r="J28" s="62">
        <f>入力シート!C13</f>
        <v>4950128</v>
      </c>
      <c r="K28" s="56"/>
      <c r="L28" s="34"/>
      <c r="M28" s="34"/>
      <c r="N28" s="33"/>
      <c r="O28" s="33"/>
    </row>
    <row r="29" spans="1:15" s="6" customFormat="1" ht="14.4">
      <c r="A29" s="34"/>
      <c r="B29" s="54"/>
      <c r="C29" s="39" t="s">
        <v>20</v>
      </c>
      <c r="D29" s="60" t="str">
        <f>入力シート!B7</f>
        <v>東京都○○</v>
      </c>
      <c r="E29" s="60"/>
      <c r="F29" s="60"/>
      <c r="G29" s="61"/>
      <c r="H29" s="59"/>
      <c r="I29" s="39" t="s">
        <v>62</v>
      </c>
      <c r="J29" s="62">
        <f>入力シート!C15</f>
        <v>75819</v>
      </c>
      <c r="K29" s="56"/>
      <c r="L29" s="34"/>
      <c r="M29" s="34"/>
      <c r="N29" s="33"/>
      <c r="O29" s="33"/>
    </row>
    <row r="30" spans="1:15" s="6" customFormat="1" ht="14.4">
      <c r="A30" s="34"/>
      <c r="B30" s="54"/>
      <c r="C30" s="39" t="s">
        <v>21</v>
      </c>
      <c r="D30" s="60" t="str">
        <f>入力シート!B8</f>
        <v>○○　○○</v>
      </c>
      <c r="E30" s="60"/>
      <c r="F30" s="60"/>
      <c r="G30" s="61"/>
      <c r="H30" s="59"/>
      <c r="I30" s="63" t="s">
        <v>63</v>
      </c>
      <c r="J30" s="64">
        <f>入力シート!C16</f>
        <v>170</v>
      </c>
      <c r="K30" s="57"/>
      <c r="L30" s="34"/>
      <c r="M30" s="34"/>
      <c r="N30" s="33"/>
      <c r="O30" s="33"/>
    </row>
    <row r="31" spans="1:15" ht="12" customHeight="1">
      <c r="A31" s="33"/>
      <c r="B31" s="55"/>
      <c r="C31" s="39" t="s">
        <v>22</v>
      </c>
      <c r="D31" s="65" t="str">
        <f>入力シート!B9</f>
        <v>小売業</v>
      </c>
      <c r="E31" s="66"/>
      <c r="F31" s="66"/>
      <c r="G31" s="67"/>
      <c r="H31" s="36"/>
      <c r="I31" s="68"/>
      <c r="J31" s="69"/>
      <c r="K31" s="55"/>
      <c r="L31" s="33"/>
      <c r="M31" s="33"/>
      <c r="N31" s="33"/>
      <c r="O31" s="33"/>
    </row>
    <row r="32" spans="1:15" ht="9" customHeight="1">
      <c r="A32" s="33"/>
      <c r="B32" s="55"/>
      <c r="C32" s="55"/>
      <c r="D32" s="55"/>
      <c r="E32" s="55"/>
      <c r="F32" s="55"/>
      <c r="G32" s="55"/>
      <c r="H32" s="55"/>
      <c r="I32" s="55"/>
      <c r="J32" s="55"/>
      <c r="K32" s="55"/>
      <c r="L32" s="33"/>
      <c r="M32" s="33"/>
      <c r="N32" s="33"/>
      <c r="O32" s="33"/>
    </row>
    <row r="33" spans="1:15" ht="12" customHeight="1">
      <c r="A33" s="33"/>
      <c r="B33" s="33"/>
      <c r="C33" s="33"/>
      <c r="D33" s="33"/>
      <c r="E33" s="33"/>
      <c r="F33" s="33"/>
      <c r="G33" s="33"/>
      <c r="H33" s="33"/>
      <c r="I33" s="33"/>
      <c r="J33" s="33"/>
      <c r="K33" s="33"/>
      <c r="L33" s="33"/>
      <c r="M33" s="33"/>
      <c r="N33" s="33"/>
      <c r="O33" s="33"/>
    </row>
    <row r="34" spans="1:15" ht="12" customHeight="1">
      <c r="A34" s="33"/>
      <c r="B34" s="33"/>
      <c r="C34" s="33"/>
      <c r="D34" s="33"/>
      <c r="E34" s="33"/>
      <c r="F34" s="33"/>
      <c r="G34" s="33"/>
      <c r="H34" s="33"/>
      <c r="I34" s="33"/>
      <c r="J34" s="33"/>
      <c r="K34" s="33"/>
      <c r="L34" s="33"/>
      <c r="M34" s="33"/>
      <c r="N34" s="33"/>
      <c r="O34" s="33"/>
    </row>
    <row r="35" spans="1:15" ht="12" customHeight="1">
      <c r="A35" s="33"/>
      <c r="B35" s="33"/>
      <c r="C35" s="33"/>
      <c r="D35" s="33"/>
      <c r="E35" s="33"/>
      <c r="F35" s="33"/>
      <c r="G35" s="33"/>
      <c r="H35" s="33"/>
      <c r="I35" s="33"/>
      <c r="J35" s="33"/>
      <c r="K35" s="33"/>
      <c r="L35" s="33"/>
      <c r="M35" s="33"/>
      <c r="N35" s="33"/>
      <c r="O35" s="33"/>
    </row>
    <row r="36" spans="1:15" ht="12" customHeight="1">
      <c r="A36" s="33"/>
      <c r="B36" s="33"/>
      <c r="C36" s="33"/>
      <c r="D36" s="33"/>
      <c r="E36" s="33"/>
      <c r="F36" s="33"/>
      <c r="G36" s="33"/>
      <c r="H36" s="33"/>
      <c r="I36" s="33"/>
      <c r="J36" s="33"/>
      <c r="K36" s="33"/>
      <c r="L36" s="33"/>
      <c r="M36" s="33"/>
      <c r="N36" s="33"/>
      <c r="O36" s="33"/>
    </row>
    <row r="37" spans="1:15" ht="12" customHeight="1">
      <c r="A37" s="33"/>
      <c r="B37" s="33"/>
      <c r="C37" s="33"/>
      <c r="D37" s="33"/>
      <c r="E37" s="33"/>
      <c r="F37" s="33"/>
      <c r="G37" s="33"/>
      <c r="H37" s="33"/>
      <c r="I37" s="33"/>
      <c r="J37" s="33"/>
      <c r="K37" s="33"/>
      <c r="L37" s="33"/>
      <c r="M37" s="33"/>
      <c r="N37" s="33"/>
      <c r="O37" s="33"/>
    </row>
    <row r="38" spans="1:15" ht="12" customHeight="1">
      <c r="A38" s="33"/>
      <c r="B38" s="33"/>
      <c r="C38" s="33"/>
      <c r="D38" s="33"/>
      <c r="E38" s="33"/>
      <c r="F38" s="33"/>
      <c r="G38" s="33"/>
      <c r="H38" s="33"/>
      <c r="I38" s="33"/>
      <c r="J38" s="33"/>
      <c r="K38" s="33"/>
      <c r="L38" s="33"/>
      <c r="M38" s="33"/>
      <c r="N38" s="33"/>
      <c r="O38" s="33"/>
    </row>
  </sheetData>
  <sheetProtection password="DC4F" sheet="1" objects="1" scenarios="1"/>
  <mergeCells count="3">
    <mergeCell ref="C21:G22"/>
    <mergeCell ref="H2:N6"/>
    <mergeCell ref="C23:G23"/>
  </mergeCells>
  <phoneticPr fontId="1"/>
  <conditionalFormatting sqref="D13:D16">
    <cfRule type="cellIs" dxfId="20" priority="7" operator="lessThan">
      <formula>0</formula>
    </cfRule>
  </conditionalFormatting>
  <conditionalFormatting sqref="J28:K30">
    <cfRule type="cellIs" dxfId="19" priority="6" operator="lessThan">
      <formula>0</formula>
    </cfRule>
  </conditionalFormatting>
  <conditionalFormatting sqref="F13:F16">
    <cfRule type="cellIs" dxfId="18" priority="5" operator="lessThan">
      <formula>0</formula>
    </cfRule>
  </conditionalFormatting>
  <conditionalFormatting sqref="D17">
    <cfRule type="cellIs" dxfId="17" priority="4" operator="lessThan">
      <formula>0</formula>
    </cfRule>
  </conditionalFormatting>
  <conditionalFormatting sqref="D18">
    <cfRule type="cellIs" dxfId="16" priority="3" operator="lessThan">
      <formula>0</formula>
    </cfRule>
  </conditionalFormatting>
  <conditionalFormatting sqref="F17">
    <cfRule type="cellIs" dxfId="15" priority="2" operator="lessThan">
      <formula>0</formula>
    </cfRule>
  </conditionalFormatting>
  <conditionalFormatting sqref="F18">
    <cfRule type="cellIs" dxfId="14" priority="1" operator="lessThan">
      <formula>0</formula>
    </cfRule>
  </conditionalFormatting>
  <printOptions horizontalCentered="1" verticalCentered="1"/>
  <pageMargins left="3.937007874015748E-2" right="3.937007874015748E-2" top="0.35433070866141736" bottom="0.35433070866141736" header="0.31496062992125984" footer="0.31496062992125984"/>
  <pageSetup paperSize="9" scale="10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workbookViewId="0">
      <selection activeCell="D16" sqref="D16"/>
    </sheetView>
  </sheetViews>
  <sheetFormatPr defaultColWidth="9" defaultRowHeight="13.2"/>
  <cols>
    <col min="1" max="1" width="19.109375" style="4" bestFit="1" customWidth="1"/>
    <col min="2" max="2" width="16.88671875" style="4" customWidth="1"/>
    <col min="3" max="16384" width="9" style="4"/>
  </cols>
  <sheetData>
    <row r="1" spans="1:8">
      <c r="A1" s="1" t="s">
        <v>25</v>
      </c>
      <c r="B1" s="2" t="s">
        <v>26</v>
      </c>
      <c r="C1" s="2" t="s">
        <v>27</v>
      </c>
      <c r="D1" s="3" t="s">
        <v>28</v>
      </c>
      <c r="E1" s="3" t="s">
        <v>29</v>
      </c>
      <c r="F1" s="3" t="s">
        <v>30</v>
      </c>
      <c r="G1" s="3" t="s">
        <v>31</v>
      </c>
      <c r="H1" s="3" t="s">
        <v>32</v>
      </c>
    </row>
    <row r="2" spans="1:8">
      <c r="A2" s="7" t="s">
        <v>121</v>
      </c>
      <c r="B2" s="8" t="s">
        <v>16</v>
      </c>
      <c r="C2" s="9">
        <f t="shared" ref="C2:C12" si="0">G2-(H2*1.5)</f>
        <v>0.22832413380864047</v>
      </c>
      <c r="D2" s="9">
        <f t="shared" ref="D2:D12" si="1">G2-(H2/2)</f>
        <v>0.29201029213661417</v>
      </c>
      <c r="E2" s="10">
        <f t="shared" ref="E2:E12" si="2">G2+(H2*0.5)</f>
        <v>0.35569645046458792</v>
      </c>
      <c r="F2" s="10">
        <f t="shared" ref="F2:F12" si="3">G2+(H2*1.5)</f>
        <v>0.41938260879256162</v>
      </c>
      <c r="G2" s="11">
        <v>0.32385337130060105</v>
      </c>
      <c r="H2" s="11">
        <v>6.3686158327973724E-2</v>
      </c>
    </row>
    <row r="3" spans="1:8">
      <c r="A3" s="7" t="s">
        <v>121</v>
      </c>
      <c r="B3" s="8" t="s">
        <v>17</v>
      </c>
      <c r="C3" s="21">
        <f t="shared" si="0"/>
        <v>0.17236959855735229</v>
      </c>
      <c r="D3" s="9">
        <f t="shared" si="1"/>
        <v>0.29476925710277568</v>
      </c>
      <c r="E3" s="10">
        <f t="shared" si="2"/>
        <v>0.41716891564819913</v>
      </c>
      <c r="F3" s="10">
        <f t="shared" si="3"/>
        <v>0.53956857419362247</v>
      </c>
      <c r="G3" s="11">
        <v>0.35596908637548741</v>
      </c>
      <c r="H3" s="11">
        <v>0.12239965854542341</v>
      </c>
    </row>
    <row r="4" spans="1:8">
      <c r="A4" s="7" t="s">
        <v>121</v>
      </c>
      <c r="B4" s="8" t="s">
        <v>34</v>
      </c>
      <c r="C4" s="21">
        <f t="shared" si="0"/>
        <v>0.23190659895280105</v>
      </c>
      <c r="D4" s="9">
        <f t="shared" si="1"/>
        <v>0.27589026024808627</v>
      </c>
      <c r="E4" s="10">
        <f t="shared" si="2"/>
        <v>0.31987392154337146</v>
      </c>
      <c r="F4" s="10">
        <f t="shared" si="3"/>
        <v>0.36385758283865666</v>
      </c>
      <c r="G4" s="11">
        <v>0.29788209089572887</v>
      </c>
      <c r="H4" s="11">
        <v>4.3983661295285213E-2</v>
      </c>
    </row>
    <row r="5" spans="1:8">
      <c r="A5" s="7" t="s">
        <v>121</v>
      </c>
      <c r="B5" s="8" t="s">
        <v>35</v>
      </c>
      <c r="C5" s="21">
        <f t="shared" si="0"/>
        <v>0.10455332562467026</v>
      </c>
      <c r="D5" s="9">
        <f t="shared" si="1"/>
        <v>0.21161680526555454</v>
      </c>
      <c r="E5" s="10">
        <f t="shared" si="2"/>
        <v>0.31868028490643879</v>
      </c>
      <c r="F5" s="10">
        <f t="shared" si="3"/>
        <v>0.4257437645473231</v>
      </c>
      <c r="G5" s="11">
        <v>0.26514854508599667</v>
      </c>
      <c r="H5" s="11">
        <v>0.10706347964088427</v>
      </c>
    </row>
    <row r="6" spans="1:8">
      <c r="A6" s="7" t="s">
        <v>121</v>
      </c>
      <c r="B6" s="8" t="s">
        <v>108</v>
      </c>
      <c r="C6" s="21">
        <f t="shared" si="0"/>
        <v>0.11048336146187414</v>
      </c>
      <c r="D6" s="9">
        <f t="shared" si="1"/>
        <v>0.19287633270643173</v>
      </c>
      <c r="E6" s="10">
        <f t="shared" si="2"/>
        <v>0.27526930395098936</v>
      </c>
      <c r="F6" s="10">
        <f t="shared" si="3"/>
        <v>0.35766227519554694</v>
      </c>
      <c r="G6" s="11">
        <v>0.23407281832871055</v>
      </c>
      <c r="H6" s="11">
        <v>8.2392971244557606E-2</v>
      </c>
    </row>
    <row r="7" spans="1:8">
      <c r="A7" s="7" t="s">
        <v>121</v>
      </c>
      <c r="B7" s="8" t="s">
        <v>36</v>
      </c>
      <c r="C7" s="21">
        <f t="shared" si="0"/>
        <v>0.17124590939149731</v>
      </c>
      <c r="D7" s="9">
        <f t="shared" si="1"/>
        <v>0.25845412648294902</v>
      </c>
      <c r="E7" s="10">
        <f t="shared" si="2"/>
        <v>0.34566234357440079</v>
      </c>
      <c r="F7" s="10">
        <f t="shared" si="3"/>
        <v>0.4328705606658525</v>
      </c>
      <c r="G7" s="11">
        <v>0.3020582350286749</v>
      </c>
      <c r="H7" s="11">
        <v>8.7208217091451726E-2</v>
      </c>
    </row>
    <row r="8" spans="1:8">
      <c r="A8" s="7" t="s">
        <v>121</v>
      </c>
      <c r="B8" s="8" t="s">
        <v>37</v>
      </c>
      <c r="C8" s="21">
        <f t="shared" si="0"/>
        <v>5.7491098594783019E-2</v>
      </c>
      <c r="D8" s="9">
        <f t="shared" si="1"/>
        <v>0.23741147259247342</v>
      </c>
      <c r="E8" s="10">
        <f t="shared" si="2"/>
        <v>0.41733184659016387</v>
      </c>
      <c r="F8" s="10">
        <f t="shared" si="3"/>
        <v>0.59725222058785432</v>
      </c>
      <c r="G8" s="11">
        <v>0.32737165959131864</v>
      </c>
      <c r="H8" s="11">
        <v>0.17992037399769042</v>
      </c>
    </row>
    <row r="9" spans="1:8">
      <c r="A9" s="7" t="s">
        <v>121</v>
      </c>
      <c r="B9" s="8" t="s">
        <v>38</v>
      </c>
      <c r="C9" s="21">
        <f t="shared" si="0"/>
        <v>0.27372004285193469</v>
      </c>
      <c r="D9" s="9">
        <f t="shared" si="1"/>
        <v>0.37269368309128859</v>
      </c>
      <c r="E9" s="10">
        <f t="shared" si="2"/>
        <v>0.47166732333064243</v>
      </c>
      <c r="F9" s="10">
        <f t="shared" si="3"/>
        <v>0.57064096356999627</v>
      </c>
      <c r="G9" s="11">
        <v>0.42218050321096551</v>
      </c>
      <c r="H9" s="11">
        <v>9.8973640239353872E-2</v>
      </c>
    </row>
    <row r="10" spans="1:8">
      <c r="A10" s="7" t="s">
        <v>121</v>
      </c>
      <c r="B10" s="8" t="s">
        <v>39</v>
      </c>
      <c r="C10" s="21">
        <f t="shared" si="0"/>
        <v>8.315599910435123E-2</v>
      </c>
      <c r="D10" s="9">
        <f t="shared" si="1"/>
        <v>0.23504409245966207</v>
      </c>
      <c r="E10" s="10">
        <f t="shared" si="2"/>
        <v>0.38693218581497291</v>
      </c>
      <c r="F10" s="10">
        <f t="shared" si="3"/>
        <v>0.53882027917028374</v>
      </c>
      <c r="G10" s="11">
        <v>0.31098813913731749</v>
      </c>
      <c r="H10" s="11">
        <v>0.15188809335531084</v>
      </c>
    </row>
    <row r="11" spans="1:8">
      <c r="A11" s="7" t="s">
        <v>121</v>
      </c>
      <c r="B11" s="8" t="s">
        <v>40</v>
      </c>
      <c r="C11" s="9">
        <f t="shared" si="0"/>
        <v>5.7359434224978634E-2</v>
      </c>
      <c r="D11" s="9">
        <f t="shared" si="1"/>
        <v>0.18993434604165149</v>
      </c>
      <c r="E11" s="10">
        <f t="shared" si="2"/>
        <v>0.32250925785832429</v>
      </c>
      <c r="F11" s="10">
        <f t="shared" si="3"/>
        <v>0.45508416967499715</v>
      </c>
      <c r="G11" s="11">
        <v>0.25622180194998789</v>
      </c>
      <c r="H11" s="11">
        <v>0.13257491181667283</v>
      </c>
    </row>
    <row r="12" spans="1:8">
      <c r="A12" s="7" t="s">
        <v>121</v>
      </c>
      <c r="B12" s="8" t="s">
        <v>23</v>
      </c>
      <c r="C12" s="12">
        <f t="shared" si="0"/>
        <v>-3.5653554028408085E-3</v>
      </c>
      <c r="D12" s="9">
        <f t="shared" si="1"/>
        <v>0.18332788840756431</v>
      </c>
      <c r="E12" s="10">
        <f t="shared" si="2"/>
        <v>0.37022113221796937</v>
      </c>
      <c r="F12" s="10">
        <f t="shared" si="3"/>
        <v>0.55711437602837455</v>
      </c>
      <c r="G12" s="11">
        <v>0.27677451031276684</v>
      </c>
      <c r="H12" s="11">
        <v>0.18689324381040509</v>
      </c>
    </row>
  </sheetData>
  <phoneticPr fontId="1"/>
  <conditionalFormatting sqref="C2:H12">
    <cfRule type="cellIs" dxfId="0" priority="1" operator="lessThan">
      <formula>0</formula>
    </cfRule>
  </conditionalFormatting>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43"/>
  <sheetViews>
    <sheetView showGridLines="0" topLeftCell="A4" zoomScaleNormal="100" workbookViewId="0">
      <selection activeCell="B9" sqref="B9:E9"/>
    </sheetView>
  </sheetViews>
  <sheetFormatPr defaultColWidth="9" defaultRowHeight="12"/>
  <cols>
    <col min="1" max="1" width="13.21875" style="6" customWidth="1"/>
    <col min="2" max="2" width="11.21875" style="6" customWidth="1"/>
    <col min="3" max="10" width="11.6640625" style="6" customWidth="1"/>
    <col min="11" max="11" width="10" style="6" customWidth="1"/>
    <col min="12" max="12" width="12.21875" style="6" customWidth="1"/>
    <col min="13" max="13" width="9.109375" style="6" bestFit="1" customWidth="1"/>
    <col min="14" max="16384" width="9" style="6"/>
  </cols>
  <sheetData>
    <row r="1" spans="1:13" ht="25.5" customHeight="1">
      <c r="A1" s="22" t="s">
        <v>66</v>
      </c>
      <c r="B1" s="23"/>
      <c r="C1" s="23"/>
      <c r="D1" s="23"/>
      <c r="E1" s="23"/>
      <c r="F1" s="23"/>
      <c r="G1" s="23"/>
      <c r="H1" s="23"/>
      <c r="I1" s="23"/>
      <c r="J1" s="23"/>
      <c r="K1" s="23"/>
      <c r="L1" s="23"/>
      <c r="M1" s="23"/>
    </row>
    <row r="2" spans="1:13">
      <c r="A2" s="70"/>
      <c r="B2" s="70"/>
      <c r="C2" s="70"/>
      <c r="D2" s="70"/>
      <c r="E2" s="70"/>
      <c r="F2" s="70"/>
      <c r="G2" s="70"/>
      <c r="H2" s="70"/>
      <c r="I2" s="70"/>
      <c r="J2" s="70"/>
      <c r="K2" s="70"/>
      <c r="L2" s="70"/>
      <c r="M2" s="70"/>
    </row>
    <row r="3" spans="1:13">
      <c r="A3" s="70"/>
      <c r="B3" s="70"/>
      <c r="C3" s="70"/>
      <c r="D3" s="70"/>
      <c r="E3" s="70"/>
      <c r="F3" s="70"/>
      <c r="G3" s="70"/>
      <c r="H3" s="70"/>
      <c r="I3" s="70"/>
      <c r="J3" s="70"/>
      <c r="K3" s="70"/>
      <c r="L3" s="70"/>
      <c r="M3" s="70"/>
    </row>
    <row r="4" spans="1:13" ht="14.4">
      <c r="A4" s="72" t="s">
        <v>65</v>
      </c>
      <c r="B4" s="72"/>
      <c r="C4" s="72"/>
      <c r="D4" s="72"/>
      <c r="E4" s="72"/>
      <c r="F4" s="73"/>
      <c r="G4" s="73"/>
      <c r="H4" s="73"/>
      <c r="I4" s="73"/>
      <c r="J4" s="73"/>
      <c r="K4" s="73"/>
      <c r="L4" s="73"/>
      <c r="M4" s="73"/>
    </row>
    <row r="5" spans="1:13" ht="14.4">
      <c r="A5" s="74" t="s">
        <v>0</v>
      </c>
      <c r="B5" s="75" t="s">
        <v>12</v>
      </c>
      <c r="C5" s="76"/>
      <c r="D5" s="76"/>
      <c r="E5" s="77"/>
      <c r="F5" s="73"/>
      <c r="G5" s="73"/>
      <c r="H5" s="73"/>
      <c r="I5" s="73"/>
      <c r="J5" s="73"/>
      <c r="K5" s="73"/>
      <c r="L5" s="73"/>
      <c r="M5" s="73"/>
    </row>
    <row r="6" spans="1:13" ht="14.4">
      <c r="A6" s="39" t="s">
        <v>19</v>
      </c>
      <c r="B6" s="126" t="s">
        <v>111</v>
      </c>
      <c r="C6" s="127"/>
      <c r="D6" s="127"/>
      <c r="E6" s="128"/>
      <c r="F6" s="73"/>
      <c r="G6" s="73"/>
      <c r="H6" s="73"/>
      <c r="I6" s="73"/>
      <c r="J6" s="73"/>
      <c r="K6" s="73"/>
      <c r="L6" s="73"/>
      <c r="M6" s="73"/>
    </row>
    <row r="7" spans="1:13" ht="14.4">
      <c r="A7" s="39" t="s">
        <v>20</v>
      </c>
      <c r="B7" s="126" t="s">
        <v>112</v>
      </c>
      <c r="C7" s="127"/>
      <c r="D7" s="127"/>
      <c r="E7" s="128"/>
      <c r="F7" s="73"/>
      <c r="G7" s="73"/>
      <c r="H7" s="73"/>
      <c r="I7" s="73"/>
      <c r="J7" s="73"/>
      <c r="K7" s="73"/>
      <c r="L7" s="73"/>
      <c r="M7" s="73"/>
    </row>
    <row r="8" spans="1:13" ht="14.4">
      <c r="A8" s="39" t="s">
        <v>21</v>
      </c>
      <c r="B8" s="126" t="s">
        <v>113</v>
      </c>
      <c r="C8" s="127"/>
      <c r="D8" s="127"/>
      <c r="E8" s="128"/>
      <c r="F8" s="73"/>
      <c r="G8" s="73"/>
      <c r="H8" s="73"/>
      <c r="I8" s="73"/>
      <c r="J8" s="73"/>
      <c r="K8" s="73"/>
      <c r="L8" s="73"/>
      <c r="M8" s="73"/>
    </row>
    <row r="9" spans="1:13" ht="14.4">
      <c r="A9" s="39" t="s">
        <v>22</v>
      </c>
      <c r="B9" s="126" t="s">
        <v>35</v>
      </c>
      <c r="C9" s="127"/>
      <c r="D9" s="127"/>
      <c r="E9" s="128"/>
      <c r="F9" s="73"/>
      <c r="G9" s="73"/>
      <c r="H9" s="73"/>
      <c r="I9" s="73"/>
      <c r="J9" s="73"/>
      <c r="K9" s="73"/>
      <c r="L9" s="73"/>
      <c r="M9" s="73"/>
    </row>
    <row r="10" spans="1:13" ht="14.4">
      <c r="A10" s="73"/>
      <c r="B10" s="73"/>
      <c r="C10" s="73"/>
      <c r="D10" s="73"/>
      <c r="E10" s="73"/>
      <c r="F10" s="73"/>
      <c r="G10" s="73"/>
      <c r="H10" s="73"/>
      <c r="I10" s="73"/>
      <c r="J10" s="73"/>
      <c r="K10" s="73"/>
      <c r="L10" s="73"/>
      <c r="M10" s="73"/>
    </row>
    <row r="11" spans="1:13" ht="14.4">
      <c r="A11" s="72" t="s">
        <v>64</v>
      </c>
      <c r="B11" s="72"/>
      <c r="C11" s="72"/>
      <c r="D11" s="73"/>
      <c r="E11" s="72" t="s">
        <v>73</v>
      </c>
      <c r="F11" s="72"/>
      <c r="G11" s="72"/>
      <c r="H11" s="72"/>
      <c r="I11" s="72"/>
      <c r="J11" s="72"/>
      <c r="K11" s="72"/>
      <c r="L11" s="72"/>
      <c r="M11" s="73"/>
    </row>
    <row r="12" spans="1:13" ht="14.4">
      <c r="A12" s="75" t="s">
        <v>0</v>
      </c>
      <c r="B12" s="77"/>
      <c r="C12" s="74" t="s">
        <v>12</v>
      </c>
      <c r="D12" s="73"/>
      <c r="E12" s="78" t="s">
        <v>13</v>
      </c>
      <c r="F12" s="79"/>
      <c r="G12" s="80" t="s">
        <v>71</v>
      </c>
      <c r="H12" s="80" t="s">
        <v>82</v>
      </c>
      <c r="I12" s="79" t="s">
        <v>74</v>
      </c>
      <c r="J12" s="79"/>
      <c r="K12" s="79"/>
      <c r="L12" s="81"/>
      <c r="M12" s="73"/>
    </row>
    <row r="13" spans="1:13" ht="14.4">
      <c r="A13" s="65" t="s">
        <v>6</v>
      </c>
      <c r="B13" s="61"/>
      <c r="C13" s="99">
        <v>4950128</v>
      </c>
      <c r="D13" s="73"/>
      <c r="E13" s="82" t="s">
        <v>110</v>
      </c>
      <c r="F13" s="59"/>
      <c r="G13" s="83" t="s">
        <v>114</v>
      </c>
      <c r="H13" s="83" t="s">
        <v>83</v>
      </c>
      <c r="I13" s="59" t="s">
        <v>77</v>
      </c>
      <c r="J13" s="59"/>
      <c r="K13" s="59"/>
      <c r="L13" s="61"/>
      <c r="M13" s="73"/>
    </row>
    <row r="14" spans="1:13" ht="14.4">
      <c r="A14" s="65" t="s">
        <v>51</v>
      </c>
      <c r="B14" s="61"/>
      <c r="C14" s="99">
        <v>4882410</v>
      </c>
      <c r="D14" s="73"/>
      <c r="E14" s="65" t="s">
        <v>1</v>
      </c>
      <c r="F14" s="60"/>
      <c r="G14" s="39" t="s">
        <v>67</v>
      </c>
      <c r="H14" s="39" t="s">
        <v>84</v>
      </c>
      <c r="I14" s="60" t="s">
        <v>75</v>
      </c>
      <c r="J14" s="60"/>
      <c r="K14" s="60"/>
      <c r="L14" s="61"/>
      <c r="M14" s="73"/>
    </row>
    <row r="15" spans="1:13" ht="14.4">
      <c r="A15" s="65" t="s">
        <v>7</v>
      </c>
      <c r="B15" s="61"/>
      <c r="C15" s="99">
        <v>75819</v>
      </c>
      <c r="D15" s="73"/>
      <c r="E15" s="82" t="s">
        <v>3</v>
      </c>
      <c r="F15" s="59"/>
      <c r="G15" s="83" t="s">
        <v>68</v>
      </c>
      <c r="H15" s="83" t="s">
        <v>85</v>
      </c>
      <c r="I15" s="59" t="s">
        <v>76</v>
      </c>
      <c r="J15" s="59"/>
      <c r="K15" s="59"/>
      <c r="L15" s="61"/>
      <c r="M15" s="73"/>
    </row>
    <row r="16" spans="1:13" ht="14.4">
      <c r="A16" s="65" t="s">
        <v>15</v>
      </c>
      <c r="B16" s="61"/>
      <c r="C16" s="99">
        <v>170</v>
      </c>
      <c r="D16" s="73"/>
      <c r="E16" s="65" t="s">
        <v>5</v>
      </c>
      <c r="F16" s="60"/>
      <c r="G16" s="39" t="s">
        <v>115</v>
      </c>
      <c r="H16" s="39" t="s">
        <v>86</v>
      </c>
      <c r="I16" s="60" t="s">
        <v>78</v>
      </c>
      <c r="J16" s="60"/>
      <c r="K16" s="60"/>
      <c r="L16" s="61"/>
      <c r="M16" s="73"/>
    </row>
    <row r="17" spans="1:13" ht="14.4">
      <c r="A17" s="65" t="s">
        <v>8</v>
      </c>
      <c r="B17" s="61"/>
      <c r="C17" s="99">
        <v>660274</v>
      </c>
      <c r="D17" s="73"/>
      <c r="E17" s="129" t="s">
        <v>116</v>
      </c>
      <c r="F17" s="130"/>
      <c r="G17" s="124" t="s">
        <v>70</v>
      </c>
      <c r="H17" s="124" t="s">
        <v>87</v>
      </c>
      <c r="I17" s="84" t="s">
        <v>80</v>
      </c>
      <c r="J17" s="47"/>
      <c r="K17" s="47"/>
      <c r="L17" s="85"/>
      <c r="M17" s="73"/>
    </row>
    <row r="18" spans="1:13" ht="14.4">
      <c r="A18" s="65" t="s">
        <v>9</v>
      </c>
      <c r="B18" s="61"/>
      <c r="C18" s="99">
        <v>474797</v>
      </c>
      <c r="D18" s="73"/>
      <c r="E18" s="131"/>
      <c r="F18" s="132"/>
      <c r="G18" s="125"/>
      <c r="H18" s="125"/>
      <c r="I18" s="86" t="s">
        <v>81</v>
      </c>
      <c r="J18" s="86"/>
      <c r="K18" s="86"/>
      <c r="L18" s="87"/>
      <c r="M18" s="73"/>
    </row>
    <row r="19" spans="1:13" ht="14.4">
      <c r="A19" s="65" t="s">
        <v>10</v>
      </c>
      <c r="B19" s="61"/>
      <c r="C19" s="99">
        <v>13243</v>
      </c>
      <c r="D19" s="73"/>
      <c r="E19" s="65" t="s">
        <v>117</v>
      </c>
      <c r="F19" s="60"/>
      <c r="G19" s="39" t="s">
        <v>69</v>
      </c>
      <c r="H19" s="39" t="s">
        <v>84</v>
      </c>
      <c r="I19" s="60" t="s">
        <v>79</v>
      </c>
      <c r="J19" s="60"/>
      <c r="K19" s="60"/>
      <c r="L19" s="61"/>
      <c r="M19" s="73"/>
    </row>
    <row r="20" spans="1:13" ht="14.4">
      <c r="A20" s="65" t="s">
        <v>44</v>
      </c>
      <c r="B20" s="61"/>
      <c r="C20" s="99">
        <v>912793</v>
      </c>
      <c r="D20" s="73"/>
      <c r="E20" s="73"/>
      <c r="F20" s="73"/>
      <c r="G20" s="73"/>
      <c r="H20" s="73"/>
      <c r="I20" s="73"/>
      <c r="J20" s="73"/>
      <c r="K20" s="73"/>
      <c r="L20" s="73"/>
      <c r="M20" s="73"/>
    </row>
    <row r="21" spans="1:13" ht="14.4">
      <c r="A21" s="65" t="s">
        <v>45</v>
      </c>
      <c r="B21" s="61"/>
      <c r="C21" s="99">
        <v>1668387</v>
      </c>
      <c r="D21" s="73"/>
      <c r="E21" s="73"/>
      <c r="F21" s="73"/>
      <c r="G21" s="73"/>
      <c r="H21" s="73"/>
      <c r="I21" s="73"/>
      <c r="J21" s="73"/>
      <c r="K21" s="73"/>
      <c r="L21" s="73"/>
      <c r="M21" s="73"/>
    </row>
    <row r="22" spans="1:13" ht="14.4">
      <c r="A22" s="65" t="s">
        <v>46</v>
      </c>
      <c r="B22" s="61"/>
      <c r="C22" s="99">
        <v>671040</v>
      </c>
      <c r="D22" s="73"/>
      <c r="E22" s="73"/>
      <c r="F22" s="73"/>
      <c r="G22" s="73"/>
      <c r="H22" s="73"/>
      <c r="I22" s="73"/>
      <c r="J22" s="73"/>
      <c r="K22" s="73"/>
      <c r="L22" s="73"/>
      <c r="M22" s="73"/>
    </row>
    <row r="23" spans="1:13" ht="14.4">
      <c r="A23" s="65" t="s">
        <v>47</v>
      </c>
      <c r="B23" s="61"/>
      <c r="C23" s="99">
        <v>270760</v>
      </c>
      <c r="D23" s="73"/>
      <c r="E23" s="73"/>
      <c r="F23" s="73"/>
      <c r="G23" s="73"/>
      <c r="H23" s="73"/>
      <c r="I23" s="73"/>
      <c r="J23" s="73"/>
      <c r="K23" s="73"/>
      <c r="L23" s="73"/>
      <c r="M23" s="73"/>
    </row>
    <row r="24" spans="1:13" ht="14.4">
      <c r="A24" s="65" t="s">
        <v>11</v>
      </c>
      <c r="B24" s="61"/>
      <c r="C24" s="99">
        <v>439285</v>
      </c>
      <c r="D24" s="73"/>
      <c r="E24" s="73"/>
      <c r="F24" s="73"/>
      <c r="G24" s="73"/>
      <c r="H24" s="73"/>
      <c r="I24" s="73"/>
      <c r="J24" s="73"/>
      <c r="K24" s="73"/>
      <c r="L24" s="73"/>
      <c r="M24" s="73"/>
    </row>
    <row r="25" spans="1:13" ht="14.4">
      <c r="A25" s="65" t="s">
        <v>48</v>
      </c>
      <c r="B25" s="61"/>
      <c r="C25" s="99">
        <v>373206</v>
      </c>
      <c r="D25" s="73"/>
      <c r="E25" s="73"/>
      <c r="F25" s="73"/>
      <c r="G25" s="73"/>
      <c r="H25" s="73"/>
      <c r="I25" s="73"/>
      <c r="J25" s="73"/>
      <c r="K25" s="73"/>
      <c r="L25" s="73"/>
      <c r="M25" s="73"/>
    </row>
    <row r="26" spans="1:13" ht="14.4">
      <c r="A26" s="65" t="s">
        <v>49</v>
      </c>
      <c r="B26" s="61"/>
      <c r="C26" s="99">
        <v>463324</v>
      </c>
      <c r="D26" s="73"/>
      <c r="E26" s="73"/>
      <c r="F26" s="73"/>
      <c r="G26" s="73"/>
      <c r="H26" s="73"/>
      <c r="I26" s="73"/>
      <c r="J26" s="73"/>
      <c r="K26" s="73"/>
      <c r="L26" s="73"/>
      <c r="M26" s="73"/>
    </row>
    <row r="27" spans="1:13" ht="14.4">
      <c r="A27" s="88" t="s">
        <v>50</v>
      </c>
      <c r="B27" s="72"/>
      <c r="C27" s="72"/>
      <c r="D27" s="73"/>
      <c r="E27" s="73"/>
      <c r="F27" s="73"/>
      <c r="G27" s="73"/>
      <c r="H27" s="73"/>
      <c r="I27" s="73"/>
      <c r="J27" s="73"/>
      <c r="K27" s="73"/>
      <c r="L27" s="73"/>
      <c r="M27" s="73"/>
    </row>
    <row r="28" spans="1:13" ht="14.4">
      <c r="A28" s="73"/>
      <c r="B28" s="73"/>
      <c r="C28" s="73"/>
      <c r="D28" s="73"/>
      <c r="E28" s="73"/>
      <c r="F28" s="73"/>
      <c r="G28" s="73"/>
      <c r="H28" s="73"/>
      <c r="I28" s="73"/>
      <c r="J28" s="73"/>
      <c r="K28" s="73"/>
      <c r="L28" s="73"/>
      <c r="M28" s="73"/>
    </row>
    <row r="29" spans="1:13" ht="14.4">
      <c r="A29" s="72" t="s">
        <v>72</v>
      </c>
      <c r="B29" s="72"/>
      <c r="C29" s="72"/>
      <c r="D29" s="72"/>
      <c r="E29" s="72"/>
      <c r="F29" s="72"/>
      <c r="G29" s="72"/>
      <c r="H29" s="72"/>
      <c r="I29" s="72"/>
      <c r="J29" s="72"/>
      <c r="K29" s="73"/>
      <c r="L29" s="73"/>
      <c r="M29" s="73"/>
    </row>
    <row r="30" spans="1:13" ht="14.4">
      <c r="A30" s="78" t="s">
        <v>13</v>
      </c>
      <c r="B30" s="81"/>
      <c r="C30" s="80" t="s">
        <v>14</v>
      </c>
      <c r="D30" s="80" t="s">
        <v>24</v>
      </c>
      <c r="E30" s="80" t="s">
        <v>54</v>
      </c>
      <c r="F30" s="80" t="s">
        <v>55</v>
      </c>
      <c r="G30" s="80" t="s">
        <v>56</v>
      </c>
      <c r="H30" s="80" t="s">
        <v>57</v>
      </c>
      <c r="I30" s="80" t="s">
        <v>58</v>
      </c>
      <c r="J30" s="80" t="s">
        <v>59</v>
      </c>
      <c r="K30" s="73"/>
      <c r="L30" s="73"/>
      <c r="M30" s="73"/>
    </row>
    <row r="31" spans="1:13" ht="14.4">
      <c r="A31" s="65" t="s">
        <v>110</v>
      </c>
      <c r="B31" s="61"/>
      <c r="C31" s="89">
        <f>(C13/C14)-1</f>
        <v>1.3869789714505698E-2</v>
      </c>
      <c r="D31" s="42">
        <f>IF(AND(C31&gt;=H31),5,IF(AND(C31&gt;=G31,C31&lt;H31),4,IF(AND(C31&gt;=F31,C31&lt;G31),3,IF(AND(C31&gt;=E31,C31&lt;F31),2,IF(AND(C31&lt;E31),1)))))</f>
        <v>2</v>
      </c>
      <c r="E31" s="89">
        <f>VLOOKUP($B$9,table_売上増加率!$B$1:$H$12,2,0)</f>
        <v>-2.929239147303609E-2</v>
      </c>
      <c r="F31" s="89">
        <f>VLOOKUP($B$9,table_売上増加率!$B$1:$H$12,3,0)</f>
        <v>1.4576605851882734E-2</v>
      </c>
      <c r="G31" s="89">
        <f>VLOOKUP($B$9,table_売上増加率!$B$1:$H$12,4,0)</f>
        <v>5.8445603176801558E-2</v>
      </c>
      <c r="H31" s="89">
        <f>VLOOKUP($B$9,table_売上増加率!$B$1:$H$12,5,0)</f>
        <v>0.10231460050172039</v>
      </c>
      <c r="I31" s="89">
        <f>VLOOKUP($B$9,table_売上増加率!$B$1:$H$12,6,0)</f>
        <v>3.6511104514342148E-2</v>
      </c>
      <c r="J31" s="89">
        <f>VLOOKUP($B$9,table_売上増加率!$B$1:$H$12,7,0)</f>
        <v>4.3868997324918828E-2</v>
      </c>
      <c r="K31" s="73"/>
      <c r="L31" s="73"/>
      <c r="M31" s="73"/>
    </row>
    <row r="32" spans="1:13" ht="14.4">
      <c r="A32" s="65" t="s">
        <v>1</v>
      </c>
      <c r="B32" s="61"/>
      <c r="C32" s="89">
        <f>C15/C13</f>
        <v>1.5316573632035374E-2</v>
      </c>
      <c r="D32" s="42">
        <f>IF(AND(C32&gt;=H32),5,IF(AND(C32&gt;=G32,C32&lt;H32),4,IF(AND(C32&gt;=F32,C32&lt;G32),3,IF(AND(C32&gt;=E32,C32&lt;F32),2,IF(AND(C32&lt;E32),1)))))</f>
        <v>3</v>
      </c>
      <c r="E32" s="89">
        <f>VLOOKUP($B$9,table_営業利益率!$B$1:$H$12,2,0)</f>
        <v>-6.6023464436912541E-3</v>
      </c>
      <c r="F32" s="89">
        <f>VLOOKUP($B$9,table_営業利益率!$B$1:$H$12,3,0)</f>
        <v>8.0324597314908094E-3</v>
      </c>
      <c r="G32" s="89">
        <f>VLOOKUP($B$9,table_営業利益率!$B$1:$H$12,4,0)</f>
        <v>2.2667265906672875E-2</v>
      </c>
      <c r="H32" s="89">
        <f>VLOOKUP($B$9,table_営業利益率!$B$1:$H$12,5,0)</f>
        <v>3.7302072081854938E-2</v>
      </c>
      <c r="I32" s="89">
        <f>VLOOKUP($B$9,table_営業利益率!$B$1:$H$12,6,0)</f>
        <v>1.5349862819081841E-2</v>
      </c>
      <c r="J32" s="89">
        <f>VLOOKUP($B$9,table_営業利益率!$B$1:$H$12,7,0)</f>
        <v>1.4634806175182064E-2</v>
      </c>
      <c r="K32" s="73"/>
      <c r="L32" s="73"/>
      <c r="M32" s="73"/>
    </row>
    <row r="33" spans="1:13" ht="14.4">
      <c r="A33" s="65" t="s">
        <v>3</v>
      </c>
      <c r="B33" s="61"/>
      <c r="C33" s="62">
        <f>C15/C16</f>
        <v>445.99411764705883</v>
      </c>
      <c r="D33" s="42">
        <f>IF(AND(C33&gt;=H33),5,IF(AND(C33&gt;=G33,C33&lt;H33),4,IF(AND(C33&gt;=F33,C33&lt;G33),3,IF(AND(C33&gt;=E33,C33&lt;F33),2,IF(AND(C33&lt;E33),1)))))</f>
        <v>2</v>
      </c>
      <c r="E33" s="90">
        <f>VLOOKUP($B$9,table_労働生産性!$B$1:$H$12,2,0)</f>
        <v>-141.6518806809413</v>
      </c>
      <c r="F33" s="90">
        <f>VLOOKUP($B$9,table_労働生産性!$B$1:$H$12,3,0)</f>
        <v>454.37415494864013</v>
      </c>
      <c r="G33" s="90">
        <f>VLOOKUP($B$9,table_労働生産性!$B$1:$H$12,4,0)</f>
        <v>1050.4001905782216</v>
      </c>
      <c r="H33" s="90">
        <f>VLOOKUP($B$9,table_労働生産性!$B$1:$H$12,5,0)</f>
        <v>1646.426226207803</v>
      </c>
      <c r="I33" s="90">
        <f>VLOOKUP($B$9,table_労働生産性!$B$1:$H$12,6,0)</f>
        <v>752.38717276343084</v>
      </c>
      <c r="J33" s="90">
        <f>VLOOKUP($B$9,table_労働生産性!$B$1:$H$12,7,0)</f>
        <v>596.02603562958143</v>
      </c>
      <c r="K33" s="73"/>
      <c r="L33" s="73"/>
      <c r="M33" s="73"/>
    </row>
    <row r="34" spans="1:13" ht="14.4">
      <c r="A34" s="65" t="s">
        <v>5</v>
      </c>
      <c r="B34" s="61"/>
      <c r="C34" s="91">
        <f>(C17-C18)/(C15+C19)</f>
        <v>2.0825604634973391</v>
      </c>
      <c r="D34" s="42">
        <f>IF(((C15+C19)&lt;0),1,IF(AND(C34&lt;H34),5,IF(AND(C34&gt;=H34,C34&lt;G34),4,IF(AND(C34&gt;=G34,C34&lt;F34),3,IF(AND(C34&gt;=F34,C34&lt;E34),2,IF(AND(C34&gt;=E34),1))))))</f>
        <v>5</v>
      </c>
      <c r="E34" s="92">
        <f>VLOOKUP($B$9,table_EBITDA!$B$1:$H$12,2,0)</f>
        <v>11.384125925524557</v>
      </c>
      <c r="F34" s="92">
        <f>VLOOKUP($B$9,table_EBITDA!$B$1:$H$12,3,0)</f>
        <v>8.5380944441434181</v>
      </c>
      <c r="G34" s="92">
        <f>VLOOKUP($B$9,table_EBITDA!$B$1:$H$12,4,0)</f>
        <v>5.6920629627622787</v>
      </c>
      <c r="H34" s="92">
        <f>VLOOKUP($B$9,table_EBITDA!$B$1:$H$12,5,0)</f>
        <v>2.8460314813811394</v>
      </c>
      <c r="I34" s="92">
        <f>VLOOKUP($B$9,table_EBITDA!$B$1:$H$12,6,0)</f>
        <v>6.3749610544868496</v>
      </c>
      <c r="J34" s="92">
        <f>VLOOKUP($B$9,table_EBITDA!$B$1:$H$12,7,0)</f>
        <v>2.8460314813811394</v>
      </c>
      <c r="K34" s="73"/>
      <c r="L34" s="73"/>
      <c r="M34" s="73"/>
    </row>
    <row r="35" spans="1:13" ht="14.4">
      <c r="A35" s="65" t="s">
        <v>116</v>
      </c>
      <c r="B35" s="61"/>
      <c r="C35" s="93">
        <f>(C22+C23+C24-C25-C26)/(C13/12)</f>
        <v>1.3200991974348946</v>
      </c>
      <c r="D35" s="42">
        <f>IF(AND(C35&lt;H35),5,IF(AND(C35&gt;=H35,C35&lt;G35),4,IF(AND(C35&gt;=G35,C35&lt;F35),3,IF(AND(C35&gt;=F35,C35&lt;E35),2,IF(AND(C35&gt;=E35),1)))))</f>
        <v>3</v>
      </c>
      <c r="E35" s="94">
        <f>VLOOKUP($B$9,table_営業運転資本回転期間!$B$1:$H$12,2,0)</f>
        <v>2.5424474007847495</v>
      </c>
      <c r="F35" s="94">
        <f>VLOOKUP($B$9,table_営業運転資本回転期間!$B$1:$H$12,3,0)</f>
        <v>1.6739036790412807</v>
      </c>
      <c r="G35" s="94">
        <f>VLOOKUP($B$9,table_営業運転資本回転期間!$B$1:$H$12,4,0)</f>
        <v>0.80535995729781185</v>
      </c>
      <c r="H35" s="94">
        <f>VLOOKUP($B$9,table_営業運転資本回転期間!$B$1:$H$12,5,0)</f>
        <v>-6.3183764445656987E-2</v>
      </c>
      <c r="I35" s="94">
        <f>VLOOKUP($B$9,table_営業運転資本回転期間!$B$1:$H$12,6,0)</f>
        <v>1.2396318181695463</v>
      </c>
      <c r="J35" s="94">
        <f>VLOOKUP($B$9,table_営業運転資本回転期間!$B$1:$H$12,7,0)</f>
        <v>0.86854372174346883</v>
      </c>
      <c r="K35" s="73"/>
      <c r="L35" s="73"/>
      <c r="M35" s="73"/>
    </row>
    <row r="36" spans="1:13" ht="14.4">
      <c r="A36" s="65" t="s">
        <v>117</v>
      </c>
      <c r="B36" s="61"/>
      <c r="C36" s="89">
        <f>C20/(C20+C21)</f>
        <v>0.35363399685415198</v>
      </c>
      <c r="D36" s="42">
        <f>IF(AND(C36&gt;=H36),5,IF(AND(C36&gt;=G36,C36&lt;H36),4,IF(AND(C36&gt;=F36,C36&lt;G36),3,IF(AND(C36&gt;=E36,C36&lt;F36),2,IF(AND(C36&lt;E36),1)))))</f>
        <v>4</v>
      </c>
      <c r="E36" s="89">
        <f>VLOOKUP($B$9,table_自己資本比率!$B$1:$H$12,2,0)</f>
        <v>0.10455332562467026</v>
      </c>
      <c r="F36" s="89">
        <f>VLOOKUP($B$9,table_自己資本比率!$B$1:$H$12,3,0)</f>
        <v>0.21161680526555454</v>
      </c>
      <c r="G36" s="89">
        <f>VLOOKUP($B$9,table_自己資本比率!$B$1:$H$12,4,0)</f>
        <v>0.31868028490643879</v>
      </c>
      <c r="H36" s="89">
        <f>VLOOKUP($B$9,table_自己資本比率!$B$1:$H$12,5,0)</f>
        <v>0.4257437645473231</v>
      </c>
      <c r="I36" s="89">
        <f>VLOOKUP($B$9,table_自己資本比率!$B$1:$H$12,6,0)</f>
        <v>0.26514854508599667</v>
      </c>
      <c r="J36" s="89">
        <f>VLOOKUP($B$9,table_自己資本比率!$B$1:$H$12,7,0)</f>
        <v>0.10706347964088427</v>
      </c>
      <c r="K36" s="73"/>
      <c r="L36" s="73"/>
      <c r="M36" s="73"/>
    </row>
    <row r="37" spans="1:13" ht="14.4">
      <c r="A37" s="95" t="s">
        <v>109</v>
      </c>
      <c r="B37" s="95"/>
      <c r="C37" s="95"/>
      <c r="D37" s="95"/>
      <c r="E37" s="95"/>
      <c r="F37" s="95"/>
      <c r="G37" s="95"/>
      <c r="H37" s="72"/>
      <c r="I37" s="72"/>
      <c r="J37" s="72"/>
      <c r="K37" s="73"/>
      <c r="L37" s="73"/>
      <c r="M37" s="73"/>
    </row>
    <row r="38" spans="1:13" ht="14.4">
      <c r="A38" s="73"/>
      <c r="B38" s="73"/>
      <c r="C38" s="73"/>
      <c r="D38" s="73"/>
      <c r="E38" s="73"/>
      <c r="F38" s="73"/>
      <c r="G38" s="73"/>
      <c r="H38" s="73"/>
      <c r="I38" s="73"/>
      <c r="J38" s="73"/>
      <c r="K38" s="73"/>
      <c r="L38" s="73"/>
      <c r="M38" s="73"/>
    </row>
    <row r="39" spans="1:13">
      <c r="A39" s="70"/>
      <c r="B39" s="70"/>
      <c r="C39" s="70"/>
      <c r="D39" s="70"/>
      <c r="E39" s="70"/>
      <c r="F39" s="70"/>
      <c r="G39" s="70"/>
      <c r="H39" s="70"/>
      <c r="I39" s="70"/>
      <c r="J39" s="70"/>
      <c r="K39" s="70"/>
      <c r="L39" s="70"/>
      <c r="M39" s="70"/>
    </row>
    <row r="40" spans="1:13">
      <c r="A40" s="71"/>
      <c r="B40" s="71"/>
      <c r="C40" s="71"/>
      <c r="D40" s="71"/>
      <c r="E40" s="71"/>
      <c r="F40" s="71"/>
      <c r="G40" s="71"/>
      <c r="H40" s="71"/>
      <c r="I40" s="71"/>
      <c r="J40" s="71"/>
      <c r="K40" s="71"/>
      <c r="L40" s="71"/>
      <c r="M40" s="71"/>
    </row>
    <row r="41" spans="1:13">
      <c r="A41" s="71"/>
      <c r="B41" s="71"/>
      <c r="C41" s="71"/>
      <c r="D41" s="71"/>
      <c r="E41" s="71"/>
      <c r="F41" s="71"/>
      <c r="G41" s="71"/>
      <c r="H41" s="71"/>
      <c r="I41" s="71"/>
      <c r="J41" s="71"/>
      <c r="K41" s="71"/>
      <c r="L41" s="71"/>
      <c r="M41" s="71"/>
    </row>
    <row r="42" spans="1:13">
      <c r="A42" s="71"/>
      <c r="B42" s="71"/>
      <c r="C42" s="71"/>
      <c r="D42" s="71"/>
      <c r="E42" s="71"/>
      <c r="F42" s="71"/>
      <c r="G42" s="71"/>
      <c r="H42" s="71"/>
      <c r="I42" s="71"/>
      <c r="J42" s="71"/>
      <c r="K42" s="71"/>
      <c r="L42" s="71"/>
      <c r="M42" s="71"/>
    </row>
    <row r="43" spans="1:13">
      <c r="A43" s="71"/>
      <c r="B43" s="71"/>
      <c r="C43" s="71"/>
      <c r="D43" s="71"/>
      <c r="E43" s="71"/>
      <c r="F43" s="71"/>
      <c r="G43" s="71"/>
      <c r="H43" s="71"/>
      <c r="I43" s="71"/>
      <c r="J43" s="71"/>
      <c r="K43" s="71"/>
      <c r="L43" s="71"/>
      <c r="M43" s="71"/>
    </row>
  </sheetData>
  <sheetProtection password="DC4F" sheet="1" objects="1" scenarios="1"/>
  <mergeCells count="7">
    <mergeCell ref="H17:H18"/>
    <mergeCell ref="B6:E6"/>
    <mergeCell ref="B7:E7"/>
    <mergeCell ref="B8:E8"/>
    <mergeCell ref="B9:E9"/>
    <mergeCell ref="E17:F18"/>
    <mergeCell ref="G17:G18"/>
  </mergeCells>
  <phoneticPr fontId="1"/>
  <conditionalFormatting sqref="E31:J34">
    <cfRule type="cellIs" dxfId="13" priority="7" operator="lessThan">
      <formula>0</formula>
    </cfRule>
    <cfRule type="cellIs" dxfId="12" priority="11" operator="lessThan">
      <formula>0</formula>
    </cfRule>
  </conditionalFormatting>
  <conditionalFormatting sqref="C31:C34">
    <cfRule type="cellIs" dxfId="11" priority="8" operator="lessThan">
      <formula>0</formula>
    </cfRule>
  </conditionalFormatting>
  <conditionalFormatting sqref="E35:J35">
    <cfRule type="cellIs" dxfId="10" priority="4" operator="lessThan">
      <formula>0</formula>
    </cfRule>
    <cfRule type="cellIs" dxfId="9" priority="6" operator="lessThan">
      <formula>0</formula>
    </cfRule>
  </conditionalFormatting>
  <conditionalFormatting sqref="C35">
    <cfRule type="cellIs" dxfId="8" priority="5" operator="lessThan">
      <formula>0</formula>
    </cfRule>
  </conditionalFormatting>
  <conditionalFormatting sqref="E36:J36">
    <cfRule type="cellIs" dxfId="7" priority="1" operator="lessThan">
      <formula>0</formula>
    </cfRule>
    <cfRule type="cellIs" dxfId="6" priority="3" operator="lessThan">
      <formula>0</formula>
    </cfRule>
  </conditionalFormatting>
  <conditionalFormatting sqref="C36">
    <cfRule type="cellIs" dxfId="5" priority="2" operator="lessThan">
      <formula>0</formula>
    </cfRule>
  </conditionalFormatting>
  <dataValidations count="1">
    <dataValidation type="list" allowBlank="1" showInputMessage="1" showErrorMessage="1" sqref="B9:E9">
      <formula1>"　,建設業,製造業,卸売業,小売業,飲食業,不動産業,運輸業,エネルギー業,サービス業,医療業,観光業"</formula1>
    </dataValidation>
  </dataValidations>
  <pageMargins left="0.7" right="0.7" top="0.75" bottom="0.75" header="0.3" footer="0.3"/>
  <pageSetup paperSize="9" scale="89" fitToHeight="0" orientation="landscape" r:id="rId1"/>
  <ignoredErrors>
    <ignoredError sqref="D3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K20"/>
  <sheetViews>
    <sheetView showGridLines="0" workbookViewId="0">
      <selection activeCell="C7" sqref="C7:C9"/>
    </sheetView>
  </sheetViews>
  <sheetFormatPr defaultColWidth="9" defaultRowHeight="18" customHeight="1"/>
  <cols>
    <col min="1" max="1" width="1.77734375" style="97" customWidth="1"/>
    <col min="2" max="2" width="6.44140625" style="98" customWidth="1"/>
    <col min="3" max="3" width="16.88671875" style="98" customWidth="1"/>
    <col min="4" max="4" width="11.6640625" style="97" customWidth="1"/>
    <col min="5" max="5" width="30.77734375" style="97" customWidth="1"/>
    <col min="6" max="6" width="2.21875" style="97" customWidth="1"/>
    <col min="7" max="7" width="6.44140625" style="97" customWidth="1"/>
    <col min="8" max="8" width="15.6640625" style="97" customWidth="1"/>
    <col min="9" max="9" width="17" style="97" customWidth="1"/>
    <col min="10" max="10" width="9" style="97"/>
    <col min="11" max="11" width="17" style="97" customWidth="1"/>
    <col min="12" max="16384" width="9" style="97"/>
  </cols>
  <sheetData>
    <row r="1" spans="1:11" s="101" customFormat="1" ht="14.4">
      <c r="A1" s="100"/>
      <c r="B1" s="100" t="s">
        <v>18</v>
      </c>
      <c r="C1" s="100"/>
      <c r="D1" s="100"/>
      <c r="E1" s="100"/>
      <c r="F1" s="100"/>
      <c r="G1" s="100"/>
      <c r="H1" s="100"/>
      <c r="I1" s="100"/>
      <c r="J1" s="100"/>
      <c r="K1" s="100"/>
    </row>
    <row r="2" spans="1:11" s="101" customFormat="1" ht="14.4">
      <c r="A2" s="100"/>
      <c r="B2" s="148" t="s">
        <v>19</v>
      </c>
      <c r="C2" s="149"/>
      <c r="D2" s="102" t="str">
        <f>入力シート!B6</f>
        <v>株式会社○○</v>
      </c>
      <c r="E2" s="103"/>
      <c r="F2" s="100"/>
      <c r="G2" s="100"/>
      <c r="H2" s="104" t="s">
        <v>61</v>
      </c>
      <c r="I2" s="105">
        <f>入力シート!C13</f>
        <v>4950128</v>
      </c>
      <c r="J2" s="100"/>
      <c r="K2" s="100"/>
    </row>
    <row r="3" spans="1:11" s="101" customFormat="1" ht="14.4">
      <c r="A3" s="100"/>
      <c r="B3" s="148" t="s">
        <v>20</v>
      </c>
      <c r="C3" s="149"/>
      <c r="D3" s="102" t="str">
        <f>入力シート!B7</f>
        <v>東京都○○</v>
      </c>
      <c r="E3" s="103"/>
      <c r="F3" s="100"/>
      <c r="G3" s="100"/>
      <c r="H3" s="104" t="s">
        <v>7</v>
      </c>
      <c r="I3" s="105">
        <f>入力シート!C15</f>
        <v>75819</v>
      </c>
      <c r="J3" s="100"/>
      <c r="K3" s="100"/>
    </row>
    <row r="4" spans="1:11" s="101" customFormat="1" ht="14.4">
      <c r="A4" s="100"/>
      <c r="B4" s="148" t="s">
        <v>21</v>
      </c>
      <c r="C4" s="149"/>
      <c r="D4" s="102" t="str">
        <f>入力シート!B8</f>
        <v>○○　○○</v>
      </c>
      <c r="E4" s="103"/>
      <c r="F4" s="100"/>
      <c r="G4" s="100"/>
      <c r="H4" s="106" t="s">
        <v>63</v>
      </c>
      <c r="I4" s="107">
        <f>入力シート!C16</f>
        <v>170</v>
      </c>
      <c r="J4" s="100"/>
      <c r="K4" s="100"/>
    </row>
    <row r="5" spans="1:11" s="110" customFormat="1" ht="12" customHeight="1">
      <c r="A5" s="108"/>
      <c r="B5" s="148" t="s">
        <v>22</v>
      </c>
      <c r="C5" s="152"/>
      <c r="D5" s="102" t="str">
        <f>入力シート!B9</f>
        <v>小売業</v>
      </c>
      <c r="E5" s="109"/>
      <c r="F5" s="108"/>
      <c r="G5" s="108"/>
      <c r="H5" s="108"/>
      <c r="I5" s="48"/>
      <c r="J5" s="108"/>
      <c r="K5" s="108"/>
    </row>
    <row r="7" spans="1:11" ht="75" customHeight="1">
      <c r="B7" s="133" t="s">
        <v>89</v>
      </c>
      <c r="C7" s="137" t="s">
        <v>92</v>
      </c>
      <c r="D7" s="140"/>
      <c r="E7" s="141"/>
      <c r="G7" s="133" t="s">
        <v>94</v>
      </c>
      <c r="H7" s="111" t="s">
        <v>104</v>
      </c>
      <c r="I7" s="150"/>
      <c r="J7" s="150"/>
      <c r="K7" s="150"/>
    </row>
    <row r="8" spans="1:11" ht="47.25" customHeight="1">
      <c r="B8" s="133"/>
      <c r="C8" s="138"/>
      <c r="D8" s="142"/>
      <c r="E8" s="143"/>
      <c r="G8" s="133"/>
      <c r="H8" s="112" t="s">
        <v>105</v>
      </c>
      <c r="I8" s="134"/>
      <c r="J8" s="135"/>
      <c r="K8" s="136"/>
    </row>
    <row r="9" spans="1:11" ht="42.75" customHeight="1">
      <c r="B9" s="133"/>
      <c r="C9" s="139"/>
      <c r="D9" s="144"/>
      <c r="E9" s="145"/>
      <c r="G9" s="133"/>
      <c r="H9" s="112" t="s">
        <v>106</v>
      </c>
      <c r="I9" s="113"/>
      <c r="J9" s="114"/>
      <c r="K9" s="115"/>
    </row>
    <row r="10" spans="1:11" ht="51.75" customHeight="1">
      <c r="B10" s="133"/>
      <c r="C10" s="116" t="s">
        <v>91</v>
      </c>
      <c r="D10" s="151"/>
      <c r="E10" s="151"/>
      <c r="G10" s="133"/>
      <c r="H10" s="112" t="s">
        <v>107</v>
      </c>
      <c r="I10" s="150"/>
      <c r="J10" s="150"/>
      <c r="K10" s="150"/>
    </row>
    <row r="11" spans="1:11" ht="62.25" customHeight="1">
      <c r="B11" s="146" t="s">
        <v>90</v>
      </c>
      <c r="C11" s="117" t="s">
        <v>93</v>
      </c>
      <c r="D11" s="144"/>
      <c r="E11" s="145"/>
      <c r="G11" s="146" t="s">
        <v>95</v>
      </c>
      <c r="H11" s="112" t="s">
        <v>96</v>
      </c>
      <c r="I11" s="150"/>
      <c r="J11" s="150"/>
      <c r="K11" s="150"/>
    </row>
    <row r="12" spans="1:11" ht="60" customHeight="1">
      <c r="B12" s="146"/>
      <c r="C12" s="111" t="s">
        <v>100</v>
      </c>
      <c r="D12" s="151"/>
      <c r="E12" s="151"/>
      <c r="G12" s="146"/>
      <c r="H12" s="112" t="s">
        <v>97</v>
      </c>
      <c r="I12" s="150"/>
      <c r="J12" s="150"/>
      <c r="K12" s="150"/>
    </row>
    <row r="13" spans="1:11" ht="60" customHeight="1">
      <c r="B13" s="146"/>
      <c r="C13" s="118" t="s">
        <v>99</v>
      </c>
      <c r="D13" s="119"/>
      <c r="E13" s="120"/>
      <c r="G13" s="146"/>
      <c r="H13" s="112" t="s">
        <v>102</v>
      </c>
      <c r="I13" s="134"/>
      <c r="J13" s="135"/>
      <c r="K13" s="136"/>
    </row>
    <row r="14" spans="1:11" ht="60" customHeight="1">
      <c r="B14" s="147"/>
      <c r="C14" s="118" t="s">
        <v>101</v>
      </c>
      <c r="D14" s="144"/>
      <c r="E14" s="145"/>
      <c r="G14" s="147"/>
      <c r="H14" s="111" t="s">
        <v>98</v>
      </c>
      <c r="I14" s="150"/>
      <c r="J14" s="150"/>
      <c r="K14" s="150"/>
    </row>
    <row r="17" spans="2:3" ht="51" customHeight="1">
      <c r="B17" s="97"/>
      <c r="C17" s="97"/>
    </row>
    <row r="18" spans="2:3" ht="135" customHeight="1">
      <c r="B18" s="97"/>
      <c r="C18" s="97"/>
    </row>
    <row r="19" spans="2:3" ht="51" customHeight="1">
      <c r="B19" s="97"/>
      <c r="C19" s="97"/>
    </row>
    <row r="20" spans="2:3" ht="75" customHeight="1">
      <c r="B20" s="97"/>
      <c r="C20" s="97"/>
    </row>
  </sheetData>
  <sheetProtection password="DC4F" sheet="1" objects="1" scenarios="1" formatCells="0"/>
  <mergeCells count="21">
    <mergeCell ref="I13:K13"/>
    <mergeCell ref="G11:G14"/>
    <mergeCell ref="B4:C4"/>
    <mergeCell ref="I10:K10"/>
    <mergeCell ref="B2:C2"/>
    <mergeCell ref="D14:E14"/>
    <mergeCell ref="D12:E12"/>
    <mergeCell ref="D11:E11"/>
    <mergeCell ref="D10:E10"/>
    <mergeCell ref="I12:K12"/>
    <mergeCell ref="B11:B14"/>
    <mergeCell ref="I7:K7"/>
    <mergeCell ref="B5:C5"/>
    <mergeCell ref="I11:K11"/>
    <mergeCell ref="B3:C3"/>
    <mergeCell ref="I14:K14"/>
    <mergeCell ref="B7:B10"/>
    <mergeCell ref="I8:K8"/>
    <mergeCell ref="C7:C9"/>
    <mergeCell ref="D7:E9"/>
    <mergeCell ref="G7:G10"/>
  </mergeCells>
  <phoneticPr fontId="1"/>
  <pageMargins left="0.7" right="0.7" top="0.75" bottom="0.75" header="0.3" footer="0.3"/>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3:B16"/>
  <sheetViews>
    <sheetView showGridLines="0" tabSelected="1" zoomScale="85" zoomScaleNormal="85" workbookViewId="0">
      <selection activeCell="B16" sqref="B16"/>
    </sheetView>
  </sheetViews>
  <sheetFormatPr defaultColWidth="9" defaultRowHeight="18" customHeight="1"/>
  <cols>
    <col min="1" max="1" width="9" style="97"/>
    <col min="2" max="2" width="12.6640625" style="98" customWidth="1"/>
    <col min="3" max="3" width="12.6640625" style="97" customWidth="1"/>
    <col min="4" max="4" width="60.6640625" style="97" customWidth="1"/>
    <col min="5" max="5" width="8.21875" style="97" customWidth="1"/>
    <col min="6" max="16384" width="9" style="97"/>
  </cols>
  <sheetData>
    <row r="3" spans="2:2" ht="18" customHeight="1">
      <c r="B3" s="96" t="s">
        <v>103</v>
      </c>
    </row>
    <row r="7" spans="2:2" ht="20.25" customHeight="1"/>
    <row r="8" spans="2:2" ht="20.25" customHeight="1"/>
    <row r="9" spans="2:2" ht="20.25" customHeight="1"/>
    <row r="10" spans="2:2" ht="20.25" customHeight="1"/>
    <row r="11" spans="2:2" ht="20.25" customHeight="1"/>
    <row r="12" spans="2:2" ht="20.25" customHeight="1"/>
    <row r="13" spans="2:2" ht="20.25" customHeight="1"/>
    <row r="14" spans="2:2" ht="20.25" customHeight="1"/>
    <row r="16" spans="2:2" ht="18" customHeight="1">
      <c r="B16" s="96" t="s">
        <v>88</v>
      </c>
    </row>
  </sheetData>
  <sheetProtection password="DC4F" sheet="1" scenarios="1"/>
  <phoneticPr fontId="1"/>
  <pageMargins left="0.7" right="0.7" top="0.75" bottom="0.75" header="0.3" footer="0.3"/>
  <pageSetup paperSize="9" scale="9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workbookViewId="0">
      <selection activeCell="G6" sqref="G6:H6"/>
    </sheetView>
  </sheetViews>
  <sheetFormatPr defaultColWidth="9" defaultRowHeight="13.2"/>
  <cols>
    <col min="1" max="1" width="19.109375" style="4" bestFit="1" customWidth="1"/>
    <col min="2" max="2" width="16.88671875" style="4" customWidth="1"/>
    <col min="3" max="16384" width="9" style="4"/>
  </cols>
  <sheetData>
    <row r="1" spans="1:8">
      <c r="A1" s="1" t="s">
        <v>25</v>
      </c>
      <c r="B1" s="2" t="s">
        <v>26</v>
      </c>
      <c r="C1" s="2" t="s">
        <v>27</v>
      </c>
      <c r="D1" s="3" t="s">
        <v>28</v>
      </c>
      <c r="E1" s="3" t="s">
        <v>29</v>
      </c>
      <c r="F1" s="3" t="s">
        <v>30</v>
      </c>
      <c r="G1" s="3" t="s">
        <v>31</v>
      </c>
      <c r="H1" s="3" t="s">
        <v>32</v>
      </c>
    </row>
    <row r="2" spans="1:8">
      <c r="A2" s="7" t="s">
        <v>33</v>
      </c>
      <c r="B2" s="8" t="s">
        <v>16</v>
      </c>
      <c r="C2" s="24">
        <f t="shared" ref="C2:C12" si="0">G2-(H2*1.5)</f>
        <v>1.9476869821614853E-2</v>
      </c>
      <c r="D2" s="24">
        <f t="shared" ref="D2:D12" si="1">G2-(H2/2)</f>
        <v>4.723993495628441E-2</v>
      </c>
      <c r="E2" s="25">
        <f t="shared" ref="E2:E12" si="2">G2+(H2*0.5)</f>
        <v>7.5003000090953967E-2</v>
      </c>
      <c r="F2" s="25">
        <f t="shared" ref="F2:F12" si="3">G2+(H2*1.5)</f>
        <v>0.10276606522562352</v>
      </c>
      <c r="G2" s="26">
        <v>6.1121467523619188E-2</v>
      </c>
      <c r="H2" s="26">
        <v>2.7763065134669557E-2</v>
      </c>
    </row>
    <row r="3" spans="1:8">
      <c r="A3" s="7" t="s">
        <v>33</v>
      </c>
      <c r="B3" s="8" t="s">
        <v>17</v>
      </c>
      <c r="C3" s="27">
        <f t="shared" si="0"/>
        <v>-4.0274936953846985E-2</v>
      </c>
      <c r="D3" s="24">
        <f t="shared" si="1"/>
        <v>3.2968911041640105E-3</v>
      </c>
      <c r="E3" s="25">
        <f t="shared" si="2"/>
        <v>4.6868719162175013E-2</v>
      </c>
      <c r="F3" s="25">
        <f t="shared" si="3"/>
        <v>9.0440547220186018E-2</v>
      </c>
      <c r="G3" s="26">
        <v>2.5082805133169513E-2</v>
      </c>
      <c r="H3" s="26">
        <v>4.3571828058011006E-2</v>
      </c>
    </row>
    <row r="4" spans="1:8">
      <c r="A4" s="7" t="s">
        <v>33</v>
      </c>
      <c r="B4" s="8" t="s">
        <v>34</v>
      </c>
      <c r="C4" s="27">
        <f t="shared" si="0"/>
        <v>-4.0274936953846985E-2</v>
      </c>
      <c r="D4" s="24">
        <f t="shared" si="1"/>
        <v>3.2968911041640105E-3</v>
      </c>
      <c r="E4" s="25">
        <f t="shared" si="2"/>
        <v>4.6868719162175013E-2</v>
      </c>
      <c r="F4" s="25">
        <f t="shared" si="3"/>
        <v>9.0440547220186018E-2</v>
      </c>
      <c r="G4" s="26">
        <v>2.5082805133169513E-2</v>
      </c>
      <c r="H4" s="26">
        <v>4.3571828058011006E-2</v>
      </c>
    </row>
    <row r="5" spans="1:8">
      <c r="A5" s="7" t="s">
        <v>33</v>
      </c>
      <c r="B5" s="8" t="s">
        <v>35</v>
      </c>
      <c r="C5" s="27">
        <f t="shared" si="0"/>
        <v>-2.929239147303609E-2</v>
      </c>
      <c r="D5" s="24">
        <f t="shared" si="1"/>
        <v>1.4576605851882734E-2</v>
      </c>
      <c r="E5" s="25">
        <f t="shared" si="2"/>
        <v>5.8445603176801558E-2</v>
      </c>
      <c r="F5" s="25">
        <f t="shared" si="3"/>
        <v>0.10231460050172039</v>
      </c>
      <c r="G5" s="26">
        <v>3.6511104514342148E-2</v>
      </c>
      <c r="H5" s="26">
        <v>4.3868997324918828E-2</v>
      </c>
    </row>
    <row r="6" spans="1:8">
      <c r="A6" s="7" t="s">
        <v>33</v>
      </c>
      <c r="B6" s="8" t="s">
        <v>108</v>
      </c>
      <c r="C6" s="24">
        <f t="shared" si="0"/>
        <v>3.7448862533167454E-3</v>
      </c>
      <c r="D6" s="24">
        <f t="shared" si="1"/>
        <v>3.0840278940523849E-2</v>
      </c>
      <c r="E6" s="25">
        <f t="shared" si="2"/>
        <v>5.7935671627730945E-2</v>
      </c>
      <c r="F6" s="25">
        <f t="shared" si="3"/>
        <v>8.5031064314938051E-2</v>
      </c>
      <c r="G6" s="26">
        <v>4.4387975284127398E-2</v>
      </c>
      <c r="H6" s="26">
        <v>2.70953926872071E-2</v>
      </c>
    </row>
    <row r="7" spans="1:8">
      <c r="A7" s="7" t="s">
        <v>33</v>
      </c>
      <c r="B7" s="8" t="s">
        <v>36</v>
      </c>
      <c r="C7" s="24">
        <f t="shared" si="0"/>
        <v>3.1630498455709338E-3</v>
      </c>
      <c r="D7" s="24">
        <f t="shared" si="1"/>
        <v>4.5977897216642236E-2</v>
      </c>
      <c r="E7" s="25">
        <f t="shared" si="2"/>
        <v>8.8792744587713537E-2</v>
      </c>
      <c r="F7" s="25">
        <f t="shared" si="3"/>
        <v>0.13160759195878485</v>
      </c>
      <c r="G7" s="26">
        <v>6.7385320902177887E-2</v>
      </c>
      <c r="H7" s="26">
        <v>4.2814847371071302E-2</v>
      </c>
    </row>
    <row r="8" spans="1:8">
      <c r="A8" s="7" t="s">
        <v>33</v>
      </c>
      <c r="B8" s="8" t="s">
        <v>37</v>
      </c>
      <c r="C8" s="27">
        <f t="shared" si="0"/>
        <v>-3.6037789661786404E-2</v>
      </c>
      <c r="D8" s="24">
        <f t="shared" si="1"/>
        <v>8.6037377418934947E-3</v>
      </c>
      <c r="E8" s="25">
        <f t="shared" si="2"/>
        <v>5.3245265145573387E-2</v>
      </c>
      <c r="F8" s="25">
        <f t="shared" si="3"/>
        <v>9.7886792549253296E-2</v>
      </c>
      <c r="G8" s="26">
        <v>3.0924501443733442E-2</v>
      </c>
      <c r="H8" s="26">
        <v>4.4641527403679895E-2</v>
      </c>
    </row>
    <row r="9" spans="1:8">
      <c r="A9" s="7" t="s">
        <v>33</v>
      </c>
      <c r="B9" s="8" t="s">
        <v>38</v>
      </c>
      <c r="C9" s="24">
        <f t="shared" si="0"/>
        <v>1.602402550050229E-2</v>
      </c>
      <c r="D9" s="24">
        <f t="shared" si="1"/>
        <v>5.4423664650183501E-2</v>
      </c>
      <c r="E9" s="25">
        <f t="shared" si="2"/>
        <v>9.2823303799864698E-2</v>
      </c>
      <c r="F9" s="25">
        <f t="shared" si="3"/>
        <v>0.1312229429495459</v>
      </c>
      <c r="G9" s="26">
        <v>7.36234842250241E-2</v>
      </c>
      <c r="H9" s="26">
        <v>3.8399639149681204E-2</v>
      </c>
    </row>
    <row r="10" spans="1:8">
      <c r="A10" s="7" t="s">
        <v>33</v>
      </c>
      <c r="B10" s="8" t="s">
        <v>39</v>
      </c>
      <c r="C10" s="27">
        <f t="shared" si="0"/>
        <v>-4.1622029525672177E-2</v>
      </c>
      <c r="D10" s="24">
        <f t="shared" si="1"/>
        <v>1.7284645095404855E-2</v>
      </c>
      <c r="E10" s="25">
        <f t="shared" si="2"/>
        <v>7.6191319716481895E-2</v>
      </c>
      <c r="F10" s="25">
        <f t="shared" si="3"/>
        <v>0.13509799433755892</v>
      </c>
      <c r="G10" s="26">
        <v>4.6737982405943373E-2</v>
      </c>
      <c r="H10" s="26">
        <v>5.8906674621077036E-2</v>
      </c>
    </row>
    <row r="11" spans="1:8">
      <c r="A11" s="7" t="s">
        <v>33</v>
      </c>
      <c r="B11" s="8" t="s">
        <v>40</v>
      </c>
      <c r="C11" s="24">
        <f t="shared" si="0"/>
        <v>1.7387059748965844E-2</v>
      </c>
      <c r="D11" s="24">
        <f t="shared" si="1"/>
        <v>6.2609846623734533E-2</v>
      </c>
      <c r="E11" s="25">
        <f t="shared" si="2"/>
        <v>0.10783263349850325</v>
      </c>
      <c r="F11" s="25">
        <f t="shared" si="3"/>
        <v>0.15305542037327194</v>
      </c>
      <c r="G11" s="26">
        <v>8.5221240061118891E-2</v>
      </c>
      <c r="H11" s="26">
        <v>4.5222786874768703E-2</v>
      </c>
    </row>
    <row r="12" spans="1:8">
      <c r="A12" s="7" t="s">
        <v>33</v>
      </c>
      <c r="B12" s="8" t="s">
        <v>23</v>
      </c>
      <c r="C12" s="27">
        <f t="shared" si="0"/>
        <v>-1.9751109548998488E-2</v>
      </c>
      <c r="D12" s="24">
        <f t="shared" si="1"/>
        <v>1.736988879092197E-2</v>
      </c>
      <c r="E12" s="25">
        <f t="shared" si="2"/>
        <v>5.4490887130842436E-2</v>
      </c>
      <c r="F12" s="25">
        <f t="shared" si="3"/>
        <v>9.1611885470762891E-2</v>
      </c>
      <c r="G12" s="26">
        <v>3.5930387960882201E-2</v>
      </c>
      <c r="H12" s="26">
        <v>3.7120998339920462E-2</v>
      </c>
    </row>
  </sheetData>
  <sheetProtection password="DC4F" sheet="1" objects="1" scenarios="1"/>
  <phoneticPr fontId="1"/>
  <conditionalFormatting sqref="C2:H12">
    <cfRule type="cellIs" dxfId="4" priority="1" operator="lessThan">
      <formula>0</formula>
    </cfRule>
  </conditionalFormatting>
  <pageMargins left="0.7" right="0.7" top="0.75" bottom="0.75" header="0.3" footer="0.3"/>
  <pageSetup paperSize="9" scale="9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workbookViewId="0">
      <selection activeCell="G10" sqref="G10:H10"/>
    </sheetView>
  </sheetViews>
  <sheetFormatPr defaultColWidth="9" defaultRowHeight="13.2"/>
  <cols>
    <col min="1" max="1" width="19.109375" style="4" bestFit="1" customWidth="1"/>
    <col min="2" max="2" width="16.88671875" style="4" customWidth="1"/>
    <col min="3" max="16384" width="9" style="4"/>
  </cols>
  <sheetData>
    <row r="1" spans="1:8">
      <c r="A1" s="1" t="s">
        <v>25</v>
      </c>
      <c r="B1" s="2" t="s">
        <v>26</v>
      </c>
      <c r="C1" s="2" t="s">
        <v>27</v>
      </c>
      <c r="D1" s="3" t="s">
        <v>28</v>
      </c>
      <c r="E1" s="3" t="s">
        <v>29</v>
      </c>
      <c r="F1" s="3" t="s">
        <v>30</v>
      </c>
      <c r="G1" s="3" t="s">
        <v>31</v>
      </c>
      <c r="H1" s="3" t="s">
        <v>32</v>
      </c>
    </row>
    <row r="2" spans="1:8">
      <c r="A2" s="7" t="s">
        <v>41</v>
      </c>
      <c r="B2" s="8" t="s">
        <v>16</v>
      </c>
      <c r="C2" s="9">
        <f t="shared" ref="C2:C12" si="0">G2-(H2*1.5)</f>
        <v>7.1680108580217047E-3</v>
      </c>
      <c r="D2" s="9">
        <f t="shared" ref="D2:D12" si="1">G2-(H2/2)</f>
        <v>1.49828630003855E-2</v>
      </c>
      <c r="E2" s="10">
        <f t="shared" ref="E2:E12" si="2">G2+(H2*0.5)</f>
        <v>2.2797715142749298E-2</v>
      </c>
      <c r="F2" s="10">
        <f t="shared" ref="F2:F12" si="3">G2+(H2*1.5)</f>
        <v>3.0612567285113093E-2</v>
      </c>
      <c r="G2" s="11">
        <v>1.8890289071567399E-2</v>
      </c>
      <c r="H2" s="11">
        <v>7.8148521423637967E-3</v>
      </c>
    </row>
    <row r="3" spans="1:8">
      <c r="A3" s="7" t="s">
        <v>41</v>
      </c>
      <c r="B3" s="8" t="s">
        <v>17</v>
      </c>
      <c r="C3" s="12">
        <f t="shared" si="0"/>
        <v>-4.2599876832317522E-3</v>
      </c>
      <c r="D3" s="9">
        <f t="shared" si="1"/>
        <v>1.6773455393737969E-2</v>
      </c>
      <c r="E3" s="10">
        <f t="shared" si="2"/>
        <v>3.7806898470707687E-2</v>
      </c>
      <c r="F3" s="10">
        <f t="shared" si="3"/>
        <v>5.8840341547677408E-2</v>
      </c>
      <c r="G3" s="11">
        <v>2.729017693222283E-2</v>
      </c>
      <c r="H3" s="11">
        <v>2.1033443076969721E-2</v>
      </c>
    </row>
    <row r="4" spans="1:8">
      <c r="A4" s="7" t="s">
        <v>41</v>
      </c>
      <c r="B4" s="8" t="s">
        <v>34</v>
      </c>
      <c r="C4" s="12">
        <f t="shared" si="0"/>
        <v>4.4507057425877145E-3</v>
      </c>
      <c r="D4" s="9">
        <f t="shared" si="1"/>
        <v>1.2213826210884409E-2</v>
      </c>
      <c r="E4" s="10">
        <f t="shared" si="2"/>
        <v>1.9976946679181103E-2</v>
      </c>
      <c r="F4" s="10">
        <f t="shared" si="3"/>
        <v>2.7740067147477801E-2</v>
      </c>
      <c r="G4" s="11">
        <v>1.6095386445032757E-2</v>
      </c>
      <c r="H4" s="11">
        <v>7.7631204682966949E-3</v>
      </c>
    </row>
    <row r="5" spans="1:8">
      <c r="A5" s="7" t="s">
        <v>41</v>
      </c>
      <c r="B5" s="8" t="s">
        <v>35</v>
      </c>
      <c r="C5" s="12">
        <f t="shared" si="0"/>
        <v>-6.6023464436912541E-3</v>
      </c>
      <c r="D5" s="9">
        <f t="shared" si="1"/>
        <v>8.0324597314908094E-3</v>
      </c>
      <c r="E5" s="10">
        <f t="shared" si="2"/>
        <v>2.2667265906672875E-2</v>
      </c>
      <c r="F5" s="10">
        <f t="shared" si="3"/>
        <v>3.7302072081854938E-2</v>
      </c>
      <c r="G5" s="11">
        <v>1.5349862819081841E-2</v>
      </c>
      <c r="H5" s="11">
        <v>1.4634806175182064E-2</v>
      </c>
    </row>
    <row r="6" spans="1:8">
      <c r="A6" s="7" t="s">
        <v>41</v>
      </c>
      <c r="B6" s="8" t="s">
        <v>108</v>
      </c>
      <c r="C6" s="9">
        <f t="shared" si="0"/>
        <v>1.2138053152653124E-2</v>
      </c>
      <c r="D6" s="9">
        <f t="shared" si="1"/>
        <v>1.6132229569946671E-2</v>
      </c>
      <c r="E6" s="10">
        <f t="shared" si="2"/>
        <v>2.012640598724022E-2</v>
      </c>
      <c r="F6" s="10">
        <f t="shared" si="3"/>
        <v>2.4120582404533769E-2</v>
      </c>
      <c r="G6" s="11">
        <v>1.8129317778593446E-2</v>
      </c>
      <c r="H6" s="11">
        <v>3.9941764172935481E-3</v>
      </c>
    </row>
    <row r="7" spans="1:8">
      <c r="A7" s="7" t="s">
        <v>41</v>
      </c>
      <c r="B7" s="8" t="s">
        <v>36</v>
      </c>
      <c r="C7" s="9">
        <f t="shared" si="0"/>
        <v>2.9318627767722101E-2</v>
      </c>
      <c r="D7" s="9">
        <f t="shared" si="1"/>
        <v>4.2380212596604627E-2</v>
      </c>
      <c r="E7" s="10">
        <f t="shared" si="2"/>
        <v>5.5441797425487147E-2</v>
      </c>
      <c r="F7" s="10">
        <f t="shared" si="3"/>
        <v>6.8503382254369666E-2</v>
      </c>
      <c r="G7" s="11">
        <v>4.8911005011045887E-2</v>
      </c>
      <c r="H7" s="11">
        <v>1.3061584828882524E-2</v>
      </c>
    </row>
    <row r="8" spans="1:8">
      <c r="A8" s="7" t="s">
        <v>41</v>
      </c>
      <c r="B8" s="8" t="s">
        <v>37</v>
      </c>
      <c r="C8" s="12">
        <f t="shared" si="0"/>
        <v>-1.2582618358240299E-2</v>
      </c>
      <c r="D8" s="9">
        <f t="shared" si="1"/>
        <v>1.600268808285072E-2</v>
      </c>
      <c r="E8" s="10">
        <f t="shared" si="2"/>
        <v>4.4587994523941743E-2</v>
      </c>
      <c r="F8" s="10">
        <f t="shared" si="3"/>
        <v>7.3173300965032759E-2</v>
      </c>
      <c r="G8" s="11">
        <v>3.0295341303396232E-2</v>
      </c>
      <c r="H8" s="11">
        <v>2.8585306441091019E-2</v>
      </c>
    </row>
    <row r="9" spans="1:8">
      <c r="A9" s="7" t="s">
        <v>41</v>
      </c>
      <c r="B9" s="8" t="s">
        <v>38</v>
      </c>
      <c r="C9" s="12">
        <f t="shared" si="0"/>
        <v>-1.2582618358240299E-2</v>
      </c>
      <c r="D9" s="9">
        <f t="shared" si="1"/>
        <v>1.600268808285072E-2</v>
      </c>
      <c r="E9" s="10">
        <f t="shared" si="2"/>
        <v>4.4587994523941743E-2</v>
      </c>
      <c r="F9" s="10">
        <f t="shared" si="3"/>
        <v>7.3173300965032759E-2</v>
      </c>
      <c r="G9" s="11">
        <v>3.0295341303396232E-2</v>
      </c>
      <c r="H9" s="11">
        <v>2.8585306441091019E-2</v>
      </c>
    </row>
    <row r="10" spans="1:8">
      <c r="A10" s="7" t="s">
        <v>41</v>
      </c>
      <c r="B10" s="8" t="s">
        <v>39</v>
      </c>
      <c r="C10" s="12">
        <f t="shared" si="0"/>
        <v>8.8537553724551965E-5</v>
      </c>
      <c r="D10" s="9">
        <f t="shared" si="1"/>
        <v>1.8686154857778851E-2</v>
      </c>
      <c r="E10" s="10">
        <f t="shared" si="2"/>
        <v>3.7283772161833144E-2</v>
      </c>
      <c r="F10" s="10">
        <f t="shared" si="3"/>
        <v>5.5881389465887443E-2</v>
      </c>
      <c r="G10" s="11">
        <v>2.7984963509805998E-2</v>
      </c>
      <c r="H10" s="11">
        <v>1.8597617304054296E-2</v>
      </c>
    </row>
    <row r="11" spans="1:8" ht="13.5" customHeight="1">
      <c r="A11" s="7" t="s">
        <v>41</v>
      </c>
      <c r="B11" s="8" t="s">
        <v>40</v>
      </c>
      <c r="C11" s="9">
        <f t="shared" si="0"/>
        <v>2.2441430618248479E-3</v>
      </c>
      <c r="D11" s="9">
        <f t="shared" si="1"/>
        <v>1.4460039837735876E-2</v>
      </c>
      <c r="E11" s="10">
        <f t="shared" si="2"/>
        <v>2.6675936613646908E-2</v>
      </c>
      <c r="F11" s="10">
        <f t="shared" si="3"/>
        <v>3.8891833389557935E-2</v>
      </c>
      <c r="G11" s="11">
        <v>2.0567988225691392E-2</v>
      </c>
      <c r="H11" s="11">
        <v>1.221589677591103E-2</v>
      </c>
    </row>
    <row r="12" spans="1:8">
      <c r="A12" s="7" t="s">
        <v>41</v>
      </c>
      <c r="B12" s="8" t="s">
        <v>23</v>
      </c>
      <c r="C12" s="12">
        <f t="shared" si="0"/>
        <v>-1.8139159922836261E-3</v>
      </c>
      <c r="D12" s="9">
        <f t="shared" si="1"/>
        <v>9.3876630303394801E-3</v>
      </c>
      <c r="E12" s="10">
        <f t="shared" si="2"/>
        <v>2.0589242052962586E-2</v>
      </c>
      <c r="F12" s="10">
        <f t="shared" si="3"/>
        <v>3.1790821075585687E-2</v>
      </c>
      <c r="G12" s="11">
        <v>1.4988452541651032E-2</v>
      </c>
      <c r="H12" s="11">
        <v>1.1201579022623104E-2</v>
      </c>
    </row>
  </sheetData>
  <sheetProtection password="DC4F" sheet="1" objects="1" scenarios="1"/>
  <phoneticPr fontId="1"/>
  <conditionalFormatting sqref="C2:H12">
    <cfRule type="cellIs" priority="1" operator="lessThan">
      <formula>0</formula>
    </cfRule>
  </conditionalFormatting>
  <pageMargins left="0.7" right="0.7" top="0.75" bottom="0.75" header="0.3" footer="0.3"/>
  <pageSetup paperSize="9" scale="9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workbookViewId="0">
      <selection activeCell="L29" sqref="L29"/>
    </sheetView>
  </sheetViews>
  <sheetFormatPr defaultColWidth="9" defaultRowHeight="13.2"/>
  <cols>
    <col min="1" max="1" width="19.109375" style="4" bestFit="1" customWidth="1"/>
    <col min="2" max="2" width="16.88671875" style="4" customWidth="1"/>
    <col min="3" max="16384" width="9" style="4"/>
  </cols>
  <sheetData>
    <row r="1" spans="1:8">
      <c r="A1" s="1" t="s">
        <v>25</v>
      </c>
      <c r="B1" s="2" t="s">
        <v>26</v>
      </c>
      <c r="C1" s="2" t="s">
        <v>27</v>
      </c>
      <c r="D1" s="3" t="s">
        <v>28</v>
      </c>
      <c r="E1" s="3" t="s">
        <v>29</v>
      </c>
      <c r="F1" s="3" t="s">
        <v>30</v>
      </c>
      <c r="G1" s="3" t="s">
        <v>31</v>
      </c>
      <c r="H1" s="3" t="s">
        <v>32</v>
      </c>
    </row>
    <row r="2" spans="1:8">
      <c r="A2" s="7" t="s">
        <v>2</v>
      </c>
      <c r="B2" s="8" t="s">
        <v>16</v>
      </c>
      <c r="C2" s="13">
        <f t="shared" ref="C2:C12" si="0">G2-(H2*1.5)</f>
        <v>368.1602499395417</v>
      </c>
      <c r="D2" s="13">
        <f t="shared" ref="D2:D12" si="1">G2-(H2/2)</f>
        <v>637.58115444980137</v>
      </c>
      <c r="E2" s="14">
        <f t="shared" ref="E2:E12" si="2">G2+(H2*0.5)</f>
        <v>907.00205896006094</v>
      </c>
      <c r="F2" s="14">
        <f t="shared" ref="F2:F12" si="3">G2+(H2*1.5)</f>
        <v>1176.4229634703206</v>
      </c>
      <c r="G2" s="15">
        <v>772.29160670493116</v>
      </c>
      <c r="H2" s="15">
        <v>269.42090451025962</v>
      </c>
    </row>
    <row r="3" spans="1:8">
      <c r="A3" s="7" t="s">
        <v>2</v>
      </c>
      <c r="B3" s="8" t="s">
        <v>17</v>
      </c>
      <c r="C3" s="16">
        <f t="shared" si="0"/>
        <v>-154.07242649949012</v>
      </c>
      <c r="D3" s="13">
        <f t="shared" si="1"/>
        <v>684.04100932286133</v>
      </c>
      <c r="E3" s="14">
        <f t="shared" si="2"/>
        <v>1522.154445145213</v>
      </c>
      <c r="F3" s="14">
        <f t="shared" si="3"/>
        <v>2360.2678809675645</v>
      </c>
      <c r="G3" s="15">
        <v>1103.0977272340372</v>
      </c>
      <c r="H3" s="15">
        <v>838.11343582235156</v>
      </c>
    </row>
    <row r="4" spans="1:8">
      <c r="A4" s="7" t="s">
        <v>2</v>
      </c>
      <c r="B4" s="8" t="s">
        <v>34</v>
      </c>
      <c r="C4" s="17">
        <f t="shared" si="0"/>
        <v>438.89081562945717</v>
      </c>
      <c r="D4" s="13">
        <f t="shared" si="1"/>
        <v>1031.9676430951347</v>
      </c>
      <c r="E4" s="14">
        <f t="shared" si="2"/>
        <v>1625.0444705608122</v>
      </c>
      <c r="F4" s="14">
        <f t="shared" si="3"/>
        <v>2218.12129802649</v>
      </c>
      <c r="G4" s="15">
        <v>1328.5060568279735</v>
      </c>
      <c r="H4" s="15">
        <v>593.07682746567752</v>
      </c>
    </row>
    <row r="5" spans="1:8">
      <c r="A5" s="7" t="s">
        <v>2</v>
      </c>
      <c r="B5" s="8" t="s">
        <v>35</v>
      </c>
      <c r="C5" s="16">
        <f t="shared" si="0"/>
        <v>-141.6518806809413</v>
      </c>
      <c r="D5" s="13">
        <f t="shared" si="1"/>
        <v>454.37415494864013</v>
      </c>
      <c r="E5" s="14">
        <f t="shared" si="2"/>
        <v>1050.4001905782216</v>
      </c>
      <c r="F5" s="14">
        <f t="shared" si="3"/>
        <v>1646.426226207803</v>
      </c>
      <c r="G5" s="15">
        <v>752.38717276343084</v>
      </c>
      <c r="H5" s="15">
        <v>596.02603562958143</v>
      </c>
    </row>
    <row r="6" spans="1:8">
      <c r="A6" s="7" t="s">
        <v>2</v>
      </c>
      <c r="B6" s="8" t="s">
        <v>108</v>
      </c>
      <c r="C6" s="13">
        <f t="shared" si="0"/>
        <v>424.56434408954925</v>
      </c>
      <c r="D6" s="13">
        <f t="shared" si="1"/>
        <v>564.34638600568292</v>
      </c>
      <c r="E6" s="14">
        <f t="shared" si="2"/>
        <v>704.12842792181641</v>
      </c>
      <c r="F6" s="14">
        <f t="shared" si="3"/>
        <v>843.91046983795013</v>
      </c>
      <c r="G6" s="15">
        <v>634.23740696374966</v>
      </c>
      <c r="H6" s="15">
        <v>139.78204191613361</v>
      </c>
    </row>
    <row r="7" spans="1:8">
      <c r="A7" s="7" t="s">
        <v>2</v>
      </c>
      <c r="B7" s="8" t="s">
        <v>36</v>
      </c>
      <c r="C7" s="13">
        <f t="shared" si="0"/>
        <v>1417.0031534773875</v>
      </c>
      <c r="D7" s="13">
        <f t="shared" si="1"/>
        <v>2198.1855925411883</v>
      </c>
      <c r="E7" s="14">
        <f t="shared" si="2"/>
        <v>2979.3680316049895</v>
      </c>
      <c r="F7" s="14">
        <f t="shared" si="3"/>
        <v>3760.5504706687902</v>
      </c>
      <c r="G7" s="15">
        <v>2588.7768120730889</v>
      </c>
      <c r="H7" s="15">
        <v>781.18243906380087</v>
      </c>
    </row>
    <row r="8" spans="1:8">
      <c r="A8" s="7" t="s">
        <v>2</v>
      </c>
      <c r="B8" s="8" t="s">
        <v>37</v>
      </c>
      <c r="C8" s="16">
        <f t="shared" si="0"/>
        <v>-1145.4593709663748</v>
      </c>
      <c r="D8" s="13">
        <f t="shared" si="1"/>
        <v>463.66097274023286</v>
      </c>
      <c r="E8" s="14">
        <f t="shared" si="2"/>
        <v>2072.7813164468403</v>
      </c>
      <c r="F8" s="14">
        <f t="shared" si="3"/>
        <v>3681.9016601534477</v>
      </c>
      <c r="G8" s="15">
        <v>1268.2211445935366</v>
      </c>
      <c r="H8" s="15">
        <v>1609.1203437066074</v>
      </c>
    </row>
    <row r="9" spans="1:8">
      <c r="A9" s="7" t="s">
        <v>2</v>
      </c>
      <c r="B9" s="8" t="s">
        <v>38</v>
      </c>
      <c r="C9" s="17">
        <f t="shared" si="0"/>
        <v>76.263083882786759</v>
      </c>
      <c r="D9" s="13">
        <f t="shared" si="1"/>
        <v>1227.9732245241485</v>
      </c>
      <c r="E9" s="14">
        <f t="shared" si="2"/>
        <v>2379.6833651655102</v>
      </c>
      <c r="F9" s="14">
        <f t="shared" si="3"/>
        <v>3531.3935058068719</v>
      </c>
      <c r="G9" s="15">
        <v>1803.8282948448293</v>
      </c>
      <c r="H9" s="15">
        <v>1151.7101406413617</v>
      </c>
    </row>
    <row r="10" spans="1:8">
      <c r="A10" s="7" t="s">
        <v>2</v>
      </c>
      <c r="B10" s="8" t="s">
        <v>39</v>
      </c>
      <c r="C10" s="16">
        <f t="shared" si="0"/>
        <v>-357.597842787427</v>
      </c>
      <c r="D10" s="13">
        <f t="shared" si="1"/>
        <v>571.46711949298719</v>
      </c>
      <c r="E10" s="14">
        <f t="shared" si="2"/>
        <v>1500.5320817734012</v>
      </c>
      <c r="F10" s="14">
        <f t="shared" si="3"/>
        <v>2429.5970440538154</v>
      </c>
      <c r="G10" s="15">
        <v>1035.9996006331942</v>
      </c>
      <c r="H10" s="15">
        <v>929.06496228041408</v>
      </c>
    </row>
    <row r="11" spans="1:8">
      <c r="A11" s="7" t="s">
        <v>2</v>
      </c>
      <c r="B11" s="8" t="s">
        <v>40</v>
      </c>
      <c r="C11" s="13">
        <f t="shared" si="0"/>
        <v>-140.90194262634293</v>
      </c>
      <c r="D11" s="13">
        <f t="shared" si="1"/>
        <v>375.89850868254655</v>
      </c>
      <c r="E11" s="14">
        <f t="shared" si="2"/>
        <v>892.69895999143603</v>
      </c>
      <c r="F11" s="14">
        <f t="shared" si="3"/>
        <v>1409.4994113003254</v>
      </c>
      <c r="G11" s="15">
        <v>634.29873433699129</v>
      </c>
      <c r="H11" s="15">
        <v>516.80045130888948</v>
      </c>
    </row>
    <row r="12" spans="1:8">
      <c r="A12" s="7" t="s">
        <v>2</v>
      </c>
      <c r="B12" s="8" t="s">
        <v>23</v>
      </c>
      <c r="C12" s="16">
        <f t="shared" si="0"/>
        <v>-20.078554037702474</v>
      </c>
      <c r="D12" s="13">
        <f t="shared" si="1"/>
        <v>406.18292716703911</v>
      </c>
      <c r="E12" s="14">
        <f t="shared" si="2"/>
        <v>832.4444083717807</v>
      </c>
      <c r="F12" s="14">
        <f t="shared" si="3"/>
        <v>1258.7058895765222</v>
      </c>
      <c r="G12" s="15">
        <v>619.3136677694099</v>
      </c>
      <c r="H12" s="15">
        <v>426.26148120474159</v>
      </c>
    </row>
  </sheetData>
  <sheetProtection password="DC4F" sheet="1" objects="1" scenarios="1"/>
  <phoneticPr fontId="1"/>
  <conditionalFormatting sqref="C2:H12">
    <cfRule type="cellIs" dxfId="3" priority="1" operator="lessThan">
      <formula>0</formula>
    </cfRule>
  </conditionalFormatting>
  <pageMargins left="0.7" right="0.7" top="0.75" bottom="0.75" header="0.3" footer="0.3"/>
  <pageSetup paperSize="9" scale="9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opLeftCell="B1" workbookViewId="0">
      <selection activeCell="E13" sqref="E13"/>
    </sheetView>
  </sheetViews>
  <sheetFormatPr defaultColWidth="9" defaultRowHeight="13.2"/>
  <cols>
    <col min="1" max="1" width="19.109375" style="4" bestFit="1" customWidth="1"/>
    <col min="2" max="2" width="16.88671875" style="4" customWidth="1"/>
    <col min="3" max="16384" width="9" style="4"/>
  </cols>
  <sheetData>
    <row r="1" spans="1:8">
      <c r="A1" s="1" t="s">
        <v>25</v>
      </c>
      <c r="B1" s="2" t="s">
        <v>26</v>
      </c>
      <c r="C1" s="2" t="s">
        <v>27</v>
      </c>
      <c r="D1" s="3" t="s">
        <v>28</v>
      </c>
      <c r="E1" s="3" t="s">
        <v>29</v>
      </c>
      <c r="F1" s="3" t="s">
        <v>30</v>
      </c>
      <c r="G1" s="3" t="s">
        <v>31</v>
      </c>
      <c r="H1" s="3" t="s">
        <v>32</v>
      </c>
    </row>
    <row r="2" spans="1:8" ht="21.6">
      <c r="A2" s="7" t="s">
        <v>4</v>
      </c>
      <c r="B2" s="8" t="s">
        <v>16</v>
      </c>
      <c r="C2" s="18">
        <f t="shared" ref="C2:C12" si="0">D2+H2</f>
        <v>7.2589022241879446</v>
      </c>
      <c r="D2" s="19">
        <f t="shared" ref="D2:D12" si="1">E2+H2</f>
        <v>5.4441766681409582</v>
      </c>
      <c r="E2" s="19">
        <f t="shared" ref="E2:E12" si="2">F2+H2</f>
        <v>3.6294511120939723</v>
      </c>
      <c r="F2" s="19">
        <f t="shared" ref="F2:F12" si="3">H2*1</f>
        <v>1.8147255560469862</v>
      </c>
      <c r="G2" s="18">
        <v>4.9069335193395798</v>
      </c>
      <c r="H2" s="20">
        <v>1.8147255560469862</v>
      </c>
    </row>
    <row r="3" spans="1:8" ht="21.6">
      <c r="A3" s="7" t="s">
        <v>4</v>
      </c>
      <c r="B3" s="8" t="s">
        <v>17</v>
      </c>
      <c r="C3" s="18">
        <f t="shared" si="0"/>
        <v>19.247676726415488</v>
      </c>
      <c r="D3" s="19">
        <f t="shared" si="1"/>
        <v>14.435757544811615</v>
      </c>
      <c r="E3" s="19">
        <f t="shared" si="2"/>
        <v>9.623838363207744</v>
      </c>
      <c r="F3" s="19">
        <f t="shared" si="3"/>
        <v>4.811919181603872</v>
      </c>
      <c r="G3" s="18">
        <v>7.4318070120951196</v>
      </c>
      <c r="H3" s="20">
        <v>4.811919181603872</v>
      </c>
    </row>
    <row r="4" spans="1:8" ht="21.6">
      <c r="A4" s="7" t="s">
        <v>4</v>
      </c>
      <c r="B4" s="8" t="s">
        <v>34</v>
      </c>
      <c r="C4" s="18">
        <f t="shared" si="0"/>
        <v>11.339703395017214</v>
      </c>
      <c r="D4" s="19">
        <f t="shared" si="1"/>
        <v>8.5047775462629112</v>
      </c>
      <c r="E4" s="19">
        <f t="shared" si="2"/>
        <v>5.6698516975086068</v>
      </c>
      <c r="F4" s="19">
        <f t="shared" si="3"/>
        <v>2.8349258487543034</v>
      </c>
      <c r="G4" s="18">
        <v>6.4221814106085198</v>
      </c>
      <c r="H4" s="20">
        <v>2.8349258487543034</v>
      </c>
    </row>
    <row r="5" spans="1:8" ht="21.6">
      <c r="A5" s="7" t="s">
        <v>4</v>
      </c>
      <c r="B5" s="8" t="s">
        <v>35</v>
      </c>
      <c r="C5" s="18">
        <f t="shared" si="0"/>
        <v>11.384125925524557</v>
      </c>
      <c r="D5" s="19">
        <f t="shared" si="1"/>
        <v>8.5380944441434181</v>
      </c>
      <c r="E5" s="19">
        <f t="shared" si="2"/>
        <v>5.6920629627622787</v>
      </c>
      <c r="F5" s="19">
        <f t="shared" si="3"/>
        <v>2.8460314813811394</v>
      </c>
      <c r="G5" s="18">
        <v>6.3749610544868496</v>
      </c>
      <c r="H5" s="20">
        <v>2.8460314813811394</v>
      </c>
    </row>
    <row r="6" spans="1:8" ht="21.6">
      <c r="A6" s="7" t="s">
        <v>4</v>
      </c>
      <c r="B6" s="8" t="s">
        <v>108</v>
      </c>
      <c r="C6" s="18">
        <f t="shared" si="0"/>
        <v>5.2160270863111293</v>
      </c>
      <c r="D6" s="19">
        <f t="shared" si="1"/>
        <v>3.912020314733347</v>
      </c>
      <c r="E6" s="19">
        <f t="shared" si="2"/>
        <v>2.6080135431555647</v>
      </c>
      <c r="F6" s="19">
        <f t="shared" si="3"/>
        <v>1.3040067715777823</v>
      </c>
      <c r="G6" s="18">
        <v>4.8359435087669604</v>
      </c>
      <c r="H6" s="20">
        <v>1.3040067715777823</v>
      </c>
    </row>
    <row r="7" spans="1:8" ht="13.5" customHeight="1">
      <c r="A7" s="7" t="s">
        <v>4</v>
      </c>
      <c r="B7" s="8" t="s">
        <v>36</v>
      </c>
      <c r="C7" s="18">
        <f t="shared" si="0"/>
        <v>12.730409703462163</v>
      </c>
      <c r="D7" s="19">
        <f t="shared" si="1"/>
        <v>9.5478072775966218</v>
      </c>
      <c r="E7" s="19">
        <f t="shared" si="2"/>
        <v>6.3652048517310815</v>
      </c>
      <c r="F7" s="19">
        <f t="shared" si="3"/>
        <v>3.1826024258655408</v>
      </c>
      <c r="G7" s="18">
        <v>6.5781730827186404</v>
      </c>
      <c r="H7" s="20">
        <v>3.1826024258655408</v>
      </c>
    </row>
    <row r="8" spans="1:8" ht="21.6">
      <c r="A8" s="7" t="s">
        <v>4</v>
      </c>
      <c r="B8" s="8" t="s">
        <v>37</v>
      </c>
      <c r="C8" s="18">
        <f t="shared" si="0"/>
        <v>36.83098425256938</v>
      </c>
      <c r="D8" s="19">
        <f t="shared" si="1"/>
        <v>27.623238189427035</v>
      </c>
      <c r="E8" s="19">
        <f t="shared" si="2"/>
        <v>18.41549212628469</v>
      </c>
      <c r="F8" s="19">
        <f t="shared" si="3"/>
        <v>9.2077460631423449</v>
      </c>
      <c r="G8" s="18">
        <v>7.09703511083762</v>
      </c>
      <c r="H8" s="20">
        <v>9.2077460631423449</v>
      </c>
    </row>
    <row r="9" spans="1:8" ht="21.6">
      <c r="A9" s="7" t="s">
        <v>4</v>
      </c>
      <c r="B9" s="8" t="s">
        <v>38</v>
      </c>
      <c r="C9" s="18">
        <f t="shared" si="0"/>
        <v>28.921118501349991</v>
      </c>
      <c r="D9" s="19">
        <f t="shared" si="1"/>
        <v>21.690838876012492</v>
      </c>
      <c r="E9" s="19">
        <f t="shared" si="2"/>
        <v>14.460559250674995</v>
      </c>
      <c r="F9" s="19">
        <f t="shared" si="3"/>
        <v>7.2302796253374977</v>
      </c>
      <c r="G9" s="18">
        <v>6.8094217567270503</v>
      </c>
      <c r="H9" s="20">
        <v>7.2302796253374977</v>
      </c>
    </row>
    <row r="10" spans="1:8" ht="21.6">
      <c r="A10" s="7" t="s">
        <v>4</v>
      </c>
      <c r="B10" s="8" t="s">
        <v>39</v>
      </c>
      <c r="C10" s="18">
        <f t="shared" si="0"/>
        <v>14.559075927058858</v>
      </c>
      <c r="D10" s="19">
        <f t="shared" si="1"/>
        <v>10.919306945294144</v>
      </c>
      <c r="E10" s="19">
        <f t="shared" si="2"/>
        <v>7.2795379635294291</v>
      </c>
      <c r="F10" s="19">
        <f t="shared" si="3"/>
        <v>3.6397689817647145</v>
      </c>
      <c r="G10" s="18">
        <v>4.8662350056399699</v>
      </c>
      <c r="H10" s="20">
        <v>3.6397689817647145</v>
      </c>
    </row>
    <row r="11" spans="1:8" ht="21.6">
      <c r="A11" s="7" t="s">
        <v>4</v>
      </c>
      <c r="B11" s="8" t="s">
        <v>40</v>
      </c>
      <c r="C11" s="18">
        <f t="shared" si="0"/>
        <v>11.202862496698749</v>
      </c>
      <c r="D11" s="19">
        <f t="shared" si="1"/>
        <v>8.402146872524062</v>
      </c>
      <c r="E11" s="19">
        <f t="shared" si="2"/>
        <v>5.6014312483493747</v>
      </c>
      <c r="F11" s="19">
        <f t="shared" si="3"/>
        <v>2.8007156241746873</v>
      </c>
      <c r="G11" s="18">
        <v>4.6986504622806899</v>
      </c>
      <c r="H11" s="20">
        <v>2.8007156241746873</v>
      </c>
    </row>
    <row r="12" spans="1:8" ht="21.6">
      <c r="A12" s="7" t="s">
        <v>4</v>
      </c>
      <c r="B12" s="8" t="s">
        <v>23</v>
      </c>
      <c r="C12" s="18">
        <f t="shared" si="0"/>
        <v>9.8180258965949943</v>
      </c>
      <c r="D12" s="19">
        <f t="shared" si="1"/>
        <v>7.3635194224462452</v>
      </c>
      <c r="E12" s="19">
        <f t="shared" si="2"/>
        <v>4.9090129482974971</v>
      </c>
      <c r="F12" s="19">
        <f t="shared" si="3"/>
        <v>2.4545064741487486</v>
      </c>
      <c r="G12" s="18">
        <v>5.3038145822583598</v>
      </c>
      <c r="H12" s="20">
        <v>2.4545064741487486</v>
      </c>
    </row>
  </sheetData>
  <sheetProtection password="DC4F" sheet="1" objects="1" scenarios="1"/>
  <phoneticPr fontId="1"/>
  <conditionalFormatting sqref="C2:H12">
    <cfRule type="cellIs" dxfId="2" priority="1" operator="lessThan">
      <formula>0</formula>
    </cfRule>
  </conditionalFormatting>
  <pageMargins left="0.7" right="0.7" top="0.75" bottom="0.75" header="0.3" footer="0.3"/>
  <pageSetup paperSize="9" scale="9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workbookViewId="0">
      <selection activeCell="B15" sqref="B15"/>
    </sheetView>
  </sheetViews>
  <sheetFormatPr defaultColWidth="9" defaultRowHeight="13.2"/>
  <cols>
    <col min="1" max="1" width="19.109375" style="4" bestFit="1" customWidth="1"/>
    <col min="2" max="2" width="16.88671875" style="4" customWidth="1"/>
    <col min="3" max="16384" width="9" style="4"/>
  </cols>
  <sheetData>
    <row r="1" spans="1:8">
      <c r="A1" s="1" t="s">
        <v>25</v>
      </c>
      <c r="B1" s="2" t="s">
        <v>26</v>
      </c>
      <c r="C1" s="2" t="s">
        <v>27</v>
      </c>
      <c r="D1" s="3" t="s">
        <v>28</v>
      </c>
      <c r="E1" s="3" t="s">
        <v>29</v>
      </c>
      <c r="F1" s="3" t="s">
        <v>30</v>
      </c>
      <c r="G1" s="3" t="s">
        <v>31</v>
      </c>
      <c r="H1" s="3" t="s">
        <v>32</v>
      </c>
    </row>
    <row r="2" spans="1:8">
      <c r="A2" s="7" t="s">
        <v>120</v>
      </c>
      <c r="B2" s="8" t="s">
        <v>16</v>
      </c>
      <c r="C2" s="28">
        <f t="shared" ref="C2:C12" si="0">G2+(H2*1.5)</f>
        <v>1.5729218607299988</v>
      </c>
      <c r="D2" s="28">
        <f t="shared" ref="D2:D12" si="1">G2+(H2*0.5)</f>
        <v>1.2374042234298319</v>
      </c>
      <c r="E2" s="29">
        <f t="shared" ref="E2:E12" si="2">G2-(H2/2)</f>
        <v>0.90188658612966488</v>
      </c>
      <c r="F2" s="30">
        <f t="shared" ref="F2:F12" si="3">G2-(H2*1.5)</f>
        <v>0.56636894882949784</v>
      </c>
      <c r="G2" s="31">
        <v>1.0696454047797483</v>
      </c>
      <c r="H2" s="31">
        <v>0.33551763730016698</v>
      </c>
    </row>
    <row r="3" spans="1:8">
      <c r="A3" s="7" t="s">
        <v>120</v>
      </c>
      <c r="B3" s="8" t="s">
        <v>17</v>
      </c>
      <c r="C3" s="28">
        <f t="shared" si="0"/>
        <v>3.8414509601115334</v>
      </c>
      <c r="D3" s="28">
        <f t="shared" si="1"/>
        <v>2.899830219159004</v>
      </c>
      <c r="E3" s="29">
        <f t="shared" si="2"/>
        <v>1.9582094782064741</v>
      </c>
      <c r="F3" s="30">
        <f t="shared" si="3"/>
        <v>1.0165887372539446</v>
      </c>
      <c r="G3" s="31">
        <v>2.429019848682739</v>
      </c>
      <c r="H3" s="31">
        <v>0.94162074095252968</v>
      </c>
    </row>
    <row r="4" spans="1:8">
      <c r="A4" s="7" t="s">
        <v>120</v>
      </c>
      <c r="B4" s="8" t="s">
        <v>34</v>
      </c>
      <c r="C4" s="28">
        <f t="shared" si="0"/>
        <v>2.379106573287336</v>
      </c>
      <c r="D4" s="28">
        <f t="shared" si="1"/>
        <v>1.719049327568861</v>
      </c>
      <c r="E4" s="29">
        <f t="shared" si="2"/>
        <v>1.0589920818503855</v>
      </c>
      <c r="F4" s="30">
        <f t="shared" si="3"/>
        <v>0.39893483613191039</v>
      </c>
      <c r="G4" s="31">
        <v>1.3890207047096232</v>
      </c>
      <c r="H4" s="31">
        <v>0.66005724571847524</v>
      </c>
    </row>
    <row r="5" spans="1:8">
      <c r="A5" s="7" t="s">
        <v>120</v>
      </c>
      <c r="B5" s="8" t="s">
        <v>35</v>
      </c>
      <c r="C5" s="28">
        <f t="shared" si="0"/>
        <v>2.5424474007847495</v>
      </c>
      <c r="D5" s="28">
        <f t="shared" si="1"/>
        <v>1.6739036790412807</v>
      </c>
      <c r="E5" s="29">
        <f t="shared" si="2"/>
        <v>0.80535995729781185</v>
      </c>
      <c r="F5" s="32">
        <f t="shared" si="3"/>
        <v>-6.3183764445656987E-2</v>
      </c>
      <c r="G5" s="31">
        <v>1.2396318181695463</v>
      </c>
      <c r="H5" s="31">
        <v>0.86854372174346883</v>
      </c>
    </row>
    <row r="6" spans="1:8">
      <c r="A6" s="7" t="s">
        <v>120</v>
      </c>
      <c r="B6" s="8" t="s">
        <v>108</v>
      </c>
      <c r="C6" s="28">
        <f t="shared" si="0"/>
        <v>0.29648235922183785</v>
      </c>
      <c r="D6" s="28">
        <f t="shared" si="1"/>
        <v>0.16999707819043433</v>
      </c>
      <c r="E6" s="29">
        <f t="shared" si="2"/>
        <v>4.3511797159030835E-2</v>
      </c>
      <c r="F6" s="32">
        <f t="shared" si="3"/>
        <v>-8.2973483872372661E-2</v>
      </c>
      <c r="G6" s="31">
        <v>0.10675443767473258</v>
      </c>
      <c r="H6" s="31">
        <v>0.1264852810314035</v>
      </c>
    </row>
    <row r="7" spans="1:8">
      <c r="A7" s="7" t="s">
        <v>120</v>
      </c>
      <c r="B7" s="8" t="s">
        <v>36</v>
      </c>
      <c r="C7" s="28">
        <f t="shared" si="0"/>
        <v>2.7325776329512936</v>
      </c>
      <c r="D7" s="28">
        <f t="shared" si="1"/>
        <v>1.6777473877663707</v>
      </c>
      <c r="E7" s="29">
        <f t="shared" si="2"/>
        <v>0.6229171425814477</v>
      </c>
      <c r="F7" s="32">
        <f t="shared" si="3"/>
        <v>-0.43191310260347526</v>
      </c>
      <c r="G7" s="31">
        <v>1.1503322651739092</v>
      </c>
      <c r="H7" s="31">
        <v>1.054830245184923</v>
      </c>
    </row>
    <row r="8" spans="1:8">
      <c r="A8" s="7" t="s">
        <v>120</v>
      </c>
      <c r="B8" s="8" t="s">
        <v>37</v>
      </c>
      <c r="C8" s="28">
        <f t="shared" si="0"/>
        <v>1.6990259631475997</v>
      </c>
      <c r="D8" s="28">
        <f t="shared" si="1"/>
        <v>1.0312788180924881</v>
      </c>
      <c r="E8" s="29">
        <f t="shared" si="2"/>
        <v>0.36353167303737649</v>
      </c>
      <c r="F8" s="32">
        <f t="shared" si="3"/>
        <v>-0.30421547201773513</v>
      </c>
      <c r="G8" s="31">
        <v>0.69740524556493233</v>
      </c>
      <c r="H8" s="31">
        <v>0.66774714505511168</v>
      </c>
    </row>
    <row r="9" spans="1:8">
      <c r="A9" s="7" t="s">
        <v>120</v>
      </c>
      <c r="B9" s="8" t="s">
        <v>38</v>
      </c>
      <c r="C9" s="28">
        <f t="shared" si="0"/>
        <v>1.3764785603181136</v>
      </c>
      <c r="D9" s="28">
        <f t="shared" si="1"/>
        <v>0.9468748169472162</v>
      </c>
      <c r="E9" s="29">
        <f t="shared" si="2"/>
        <v>0.51727107357631896</v>
      </c>
      <c r="F9" s="30">
        <f t="shared" si="3"/>
        <v>8.7667330205421612E-2</v>
      </c>
      <c r="G9" s="31">
        <v>0.73207294526176758</v>
      </c>
      <c r="H9" s="31">
        <v>0.4296037433708973</v>
      </c>
    </row>
    <row r="10" spans="1:8">
      <c r="A10" s="7" t="s">
        <v>120</v>
      </c>
      <c r="B10" s="8" t="s">
        <v>39</v>
      </c>
      <c r="C10" s="28">
        <f t="shared" si="0"/>
        <v>2.229241535268657</v>
      </c>
      <c r="D10" s="28">
        <f t="shared" si="1"/>
        <v>1.4641155061816646</v>
      </c>
      <c r="E10" s="29">
        <f t="shared" si="2"/>
        <v>0.69898947709467241</v>
      </c>
      <c r="F10" s="32">
        <f t="shared" si="3"/>
        <v>-6.6136551992319825E-2</v>
      </c>
      <c r="G10" s="31">
        <v>1.0815524916381685</v>
      </c>
      <c r="H10" s="31">
        <v>0.76512602908699212</v>
      </c>
    </row>
    <row r="11" spans="1:8">
      <c r="A11" s="7" t="s">
        <v>120</v>
      </c>
      <c r="B11" s="8" t="s">
        <v>40</v>
      </c>
      <c r="C11" s="28">
        <f t="shared" si="0"/>
        <v>1.9174293923729535</v>
      </c>
      <c r="D11" s="28">
        <f t="shared" si="1"/>
        <v>1.4438607423678407</v>
      </c>
      <c r="E11" s="29">
        <f t="shared" si="2"/>
        <v>0.97029209236272795</v>
      </c>
      <c r="F11" s="30">
        <f t="shared" si="3"/>
        <v>0.49672344235761523</v>
      </c>
      <c r="G11" s="31">
        <v>1.2070764173652844</v>
      </c>
      <c r="H11" s="31">
        <v>0.47356865000511278</v>
      </c>
    </row>
    <row r="12" spans="1:8">
      <c r="A12" s="7" t="s">
        <v>120</v>
      </c>
      <c r="B12" s="8" t="s">
        <v>23</v>
      </c>
      <c r="C12" s="28">
        <f t="shared" si="0"/>
        <v>1.0096292812549752</v>
      </c>
      <c r="D12" s="28">
        <f t="shared" si="1"/>
        <v>0.62167099548939242</v>
      </c>
      <c r="E12" s="29">
        <f t="shared" si="2"/>
        <v>0.23371270972380945</v>
      </c>
      <c r="F12" s="32">
        <f t="shared" si="3"/>
        <v>-0.15424557604177347</v>
      </c>
      <c r="G12" s="31">
        <v>0.42769185260660092</v>
      </c>
      <c r="H12" s="31">
        <v>0.38795828576558294</v>
      </c>
    </row>
  </sheetData>
  <sheetProtection password="DC4F" sheet="1" objects="1" scenarios="1"/>
  <phoneticPr fontId="1"/>
  <conditionalFormatting sqref="C2:H12">
    <cfRule type="cellIs" dxfId="1" priority="1" operator="lessThan">
      <formula>0</formula>
    </cfRule>
  </conditionalFormatting>
  <pageMargins left="0.7" right="0.7" top="0.75" bottom="0.75" header="0.3" footer="0.3"/>
  <pageSetup paperSize="9" scale="9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【診断結果】財務分析シート</vt:lpstr>
      <vt:lpstr>入力シート</vt:lpstr>
      <vt:lpstr>非財務ヒアリングシート①</vt:lpstr>
      <vt:lpstr>非財務ヒアリングシート②</vt:lpstr>
      <vt:lpstr>table_売上増加率</vt:lpstr>
      <vt:lpstr>table_営業利益率</vt:lpstr>
      <vt:lpstr>table_労働生産性</vt:lpstr>
      <vt:lpstr>table_EBITDA</vt:lpstr>
      <vt:lpstr>table_営業運転資本回転期間</vt:lpstr>
      <vt:lpstr>table_自己資本比率</vt:lpstr>
      <vt:lpstr>【診断結果】財務分析シート!Print_Area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2016-03-16T08:40:19Z</dcterms:modified>
</cp:coreProperties>
</file>